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D:\HunterLab Laptop Backup\2025 UP\2026\DESKTOP\Did You Know\Color QC Business Calculator\HL Business Case Calculator_Proffessional Edition\"/>
    </mc:Choice>
  </mc:AlternateContent>
  <xr:revisionPtr revIDLastSave="0" documentId="13_ncr:1_{D03E4FF5-FEEF-4602-B57A-F7C55A1E8E7A}" xr6:coauthVersionLast="47" xr6:coauthVersionMax="47" xr10:uidLastSave="{00000000-0000-0000-0000-000000000000}"/>
  <bookViews>
    <workbookView xWindow="-19310" yWindow="1890" windowWidth="19420" windowHeight="10300" activeTab="1" xr2:uid="{00000000-000D-0000-FFFF-FFFF00000000}"/>
  </bookViews>
  <sheets>
    <sheet name="Lists" sheetId="1" r:id="rId1"/>
    <sheet name="Welcome" sheetId="2" r:id="rId2"/>
    <sheet name="How to Use" sheetId="8" r:id="rId3"/>
    <sheet name="Assumptions" sheetId="3" r:id="rId4"/>
    <sheet name="General Manufacturing ROI" sheetId="4" r:id="rId5"/>
    <sheet name="Sensitivity Analysis" sheetId="5" r:id="rId6"/>
    <sheet name="Executive Dashboard" sheetId="6" r:id="rId7"/>
    <sheet name="Executive Report" sheetId="7"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0" i="7" l="1"/>
  <c r="I18" i="6"/>
  <c r="I17" i="6"/>
  <c r="I16" i="6"/>
  <c r="I15" i="6"/>
  <c r="I14" i="6"/>
  <c r="I13" i="6"/>
  <c r="C27" i="4"/>
  <c r="D27" i="4" s="1"/>
  <c r="B27" i="4"/>
  <c r="C26" i="4"/>
  <c r="D26" i="4" s="1"/>
  <c r="B26" i="4"/>
  <c r="C25" i="4"/>
  <c r="B25" i="4"/>
  <c r="C24" i="4"/>
  <c r="B24" i="4"/>
  <c r="C23" i="4"/>
  <c r="B23" i="4"/>
  <c r="H22" i="4"/>
  <c r="C22" i="4"/>
  <c r="B22" i="4"/>
  <c r="I15" i="4"/>
  <c r="H26" i="4" s="1"/>
  <c r="B9" i="5" l="1"/>
  <c r="C9" i="5" s="1"/>
  <c r="D24" i="4"/>
  <c r="E24" i="4" s="1"/>
  <c r="D25" i="4"/>
  <c r="E25" i="4" s="1"/>
  <c r="E27" i="4"/>
  <c r="B29" i="6"/>
  <c r="I19" i="6"/>
  <c r="B15" i="7"/>
  <c r="B28" i="6"/>
  <c r="E26" i="4"/>
  <c r="B6" i="5"/>
  <c r="B28" i="4"/>
  <c r="H23" i="4" s="1"/>
  <c r="I20" i="6" s="1"/>
  <c r="D23" i="4"/>
  <c r="B25" i="6" s="1"/>
  <c r="B8" i="5"/>
  <c r="C8" i="5" s="1"/>
  <c r="B7" i="5"/>
  <c r="C7" i="5" s="1"/>
  <c r="D22" i="4"/>
  <c r="E22" i="4" s="1"/>
  <c r="B27" i="6" l="1"/>
  <c r="E23" i="4"/>
  <c r="E28" i="4" s="1"/>
  <c r="B26" i="6"/>
  <c r="D9" i="5"/>
  <c r="E9" i="5"/>
  <c r="F9" i="5"/>
  <c r="D7" i="5"/>
  <c r="F7" i="5"/>
  <c r="E7" i="5"/>
  <c r="F6" i="5"/>
  <c r="E6" i="5"/>
  <c r="D6" i="5"/>
  <c r="F8" i="5"/>
  <c r="E8" i="5"/>
  <c r="D8" i="5"/>
  <c r="C6" i="5"/>
  <c r="D28" i="4"/>
  <c r="H24" i="4" s="1"/>
  <c r="B24" i="6"/>
  <c r="A33" i="4" l="1"/>
  <c r="H30" i="4"/>
  <c r="H25" i="4"/>
  <c r="B14" i="7" s="1"/>
  <c r="H29" i="4"/>
  <c r="B18" i="7" s="1"/>
  <c r="A7" i="6"/>
  <c r="H28" i="4"/>
  <c r="B13" i="7"/>
  <c r="H27" i="4"/>
  <c r="A6" i="7" l="1"/>
  <c r="A13" i="6"/>
  <c r="D7" i="6"/>
  <c r="B16" i="7"/>
  <c r="G7" i="6"/>
  <c r="B17" i="7"/>
  <c r="J7" i="6"/>
  <c r="B19" i="7"/>
</calcChain>
</file>

<file path=xl/sharedStrings.xml><?xml version="1.0" encoding="utf-8"?>
<sst xmlns="http://schemas.openxmlformats.org/spreadsheetml/2006/main" count="224" uniqueCount="172">
  <si>
    <t>Industry</t>
  </si>
  <si>
    <t>Production Basis</t>
  </si>
  <si>
    <t>Unit of Measure</t>
  </si>
  <si>
    <t>Confidence Model</t>
  </si>
  <si>
    <t>HunterLab Solution</t>
  </si>
  <si>
    <t>Default Cost</t>
  </si>
  <si>
    <t>General Manufacturing</t>
  </si>
  <si>
    <t>Pieces</t>
  </si>
  <si>
    <t>pieces</t>
  </si>
  <si>
    <t>Conservative</t>
  </si>
  <si>
    <t>Agera L2</t>
  </si>
  <si>
    <t>Plastics</t>
  </si>
  <si>
    <t>Weight</t>
  </si>
  <si>
    <t>lb</t>
  </si>
  <si>
    <t>Expected</t>
  </si>
  <si>
    <t>Vista L2</t>
  </si>
  <si>
    <t>Food</t>
  </si>
  <si>
    <t>Volume</t>
  </si>
  <si>
    <t>kg</t>
  </si>
  <si>
    <t>Optimistic</t>
  </si>
  <si>
    <t>UltraScan VIS</t>
  </si>
  <si>
    <t>Beverage</t>
  </si>
  <si>
    <t>Length</t>
  </si>
  <si>
    <t>ton</t>
  </si>
  <si>
    <t>Custom</t>
  </si>
  <si>
    <t>UltraScan PRO</t>
  </si>
  <si>
    <t>Pharmaceutical</t>
  </si>
  <si>
    <t>Area</t>
  </si>
  <si>
    <t>oz</t>
  </si>
  <si>
    <t>ColorFlex L2</t>
  </si>
  <si>
    <t>Chemicals</t>
  </si>
  <si>
    <t>g</t>
  </si>
  <si>
    <t>MiniScan EZ</t>
  </si>
  <si>
    <t>Paint &amp; Coatings</t>
  </si>
  <si>
    <t>L</t>
  </si>
  <si>
    <t>Aeros</t>
  </si>
  <si>
    <t>Building Products</t>
  </si>
  <si>
    <t>mL</t>
  </si>
  <si>
    <t>Packaging</t>
  </si>
  <si>
    <t>gal</t>
  </si>
  <si>
    <t>Textiles</t>
  </si>
  <si>
    <t>ft</t>
  </si>
  <si>
    <t>Paper</t>
  </si>
  <si>
    <t>m</t>
  </si>
  <si>
    <t>yd</t>
  </si>
  <si>
    <t>ft²</t>
  </si>
  <si>
    <t>m²</t>
  </si>
  <si>
    <t>rolls</t>
  </si>
  <si>
    <t>batches</t>
  </si>
  <si>
    <t>HunterLab Color Quality Business Case Calculator™</t>
  </si>
  <si>
    <t>Professional Edition v2.0 — General Manufacturing</t>
  </si>
  <si>
    <t>Purpose</t>
  </si>
  <si>
    <t>This General Manufacturing version helps estimate the financial impact of objective color measurement across a wide range of manufacturing operations. Production can be modeled as pieces, weight, volume, length, area, rolls, or batches, with calculations based on cost per selected unit of measure.</t>
  </si>
  <si>
    <t>Workbook Tabs</t>
  </si>
  <si>
    <t>Executive Dashboard</t>
  </si>
  <si>
    <t>General Manufacturing ROI</t>
  </si>
  <si>
    <t>Sensitivity Analysis</t>
  </si>
  <si>
    <t>Executive Report</t>
  </si>
  <si>
    <t>Assumptions</t>
  </si>
  <si>
    <t>Lists</t>
  </si>
  <si>
    <t>Help</t>
  </si>
  <si>
    <t>Editable confidence model assumptions for General Manufacturing.</t>
  </si>
  <si>
    <t>Improvement Area</t>
  </si>
  <si>
    <t>Scrap Reduction</t>
  </si>
  <si>
    <t>Rework Reduction</t>
  </si>
  <si>
    <t>Downtime Reduction</t>
  </si>
  <si>
    <t>Troubleshooting Labor Reduction</t>
  </si>
  <si>
    <t>Complaint Reduction</t>
  </si>
  <si>
    <t>Return / Rejection Reduction</t>
  </si>
  <si>
    <t>General Manufacturing ROI Calculator</t>
  </si>
  <si>
    <t>Universal model for production measured in pieces, weight, volume, length, area, rolls, or batches.</t>
  </si>
  <si>
    <t>Production &amp; Application Profile</t>
  </si>
  <si>
    <t>Current Color-Related Quality Costs</t>
  </si>
  <si>
    <t>Returns / Rejections &amp; Investment</t>
  </si>
  <si>
    <t>Cost Driver</t>
  </si>
  <si>
    <t>Input</t>
  </si>
  <si>
    <t>Cost Basis</t>
  </si>
  <si>
    <t>Notes</t>
  </si>
  <si>
    <t>Value</t>
  </si>
  <si>
    <t>HunterLab Recommended Solution</t>
  </si>
  <si>
    <t>Scrap Rate</t>
  </si>
  <si>
    <t>Annual Production × Scrap % × Mfg Cost / UOM</t>
  </si>
  <si>
    <t>Customer Returns / Rejections Yr</t>
  </si>
  <si>
    <t>Rework Rate</t>
  </si>
  <si>
    <t>Annual Production × Rework % × Rework Cost / UOM</t>
  </si>
  <si>
    <t>Cost per Return / Rejection</t>
  </si>
  <si>
    <t>Example: pieces, lb, kg, L, gal, ft²</t>
  </si>
  <si>
    <t>Rework Cost per UOM</t>
  </si>
  <si>
    <t>User-entered cost per selected UOM</t>
  </si>
  <si>
    <t>Instrument / Solution Cost</t>
  </si>
  <si>
    <t>Annual Production</t>
  </si>
  <si>
    <t>Annual output in selected unit of measure</t>
  </si>
  <si>
    <t>Color-Related Downtime Hours/Yr</t>
  </si>
  <si>
    <t>Hours × Cost / Hour</t>
  </si>
  <si>
    <t>Training</t>
  </si>
  <si>
    <t>Selling Price per Unit of Measure</t>
  </si>
  <si>
    <t>Revenue per selected unit</t>
  </si>
  <si>
    <t>Downtime Cost/Hour</t>
  </si>
  <si>
    <t>Standards &amp; Accessories</t>
  </si>
  <si>
    <t>Manufacturing Cost per Unit of Measure</t>
  </si>
  <si>
    <t>Cost per selected unit</t>
  </si>
  <si>
    <t>Troubleshooting Hours/Yr</t>
  </si>
  <si>
    <t>Hours × Labor Rate</t>
  </si>
  <si>
    <t>Warranty &amp; Preventative Maintenance</t>
  </si>
  <si>
    <t>Operating Days / Year</t>
  </si>
  <si>
    <t>Labor Cost/Hour</t>
  </si>
  <si>
    <t>Installation / Implementation</t>
  </si>
  <si>
    <t>Shifts / Day</t>
  </si>
  <si>
    <t>Customer Complaints/Yr</t>
  </si>
  <si>
    <t>Complaints × Cost / Complaint</t>
  </si>
  <si>
    <t>Other</t>
  </si>
  <si>
    <t>Cost per Complaint</t>
  </si>
  <si>
    <t>Total Investment</t>
  </si>
  <si>
    <t>Business Case Name</t>
  </si>
  <si>
    <t>General Manufacturing Color Quality Program</t>
  </si>
  <si>
    <t>Opportunity Notes</t>
  </si>
  <si>
    <t>Use actual production and cost data wherever possible.</t>
  </si>
  <si>
    <t>Calculation Summary</t>
  </si>
  <si>
    <t>Current Annual Cost</t>
  </si>
  <si>
    <t>Improvement %</t>
  </si>
  <si>
    <t>Estimated Annual Savings</t>
  </si>
  <si>
    <t>After Improvement Cost</t>
  </si>
  <si>
    <t>Formula / Notes</t>
  </si>
  <si>
    <t>Executive Output</t>
  </si>
  <si>
    <t>Scrap</t>
  </si>
  <si>
    <t>Annual production × scrap rate × manufacturing cost / UOM</t>
  </si>
  <si>
    <t>Annual Revenue</t>
  </si>
  <si>
    <t>Rework</t>
  </si>
  <si>
    <t>Annual production × rework rate × rework cost / UOM</t>
  </si>
  <si>
    <t>Current Cost of Poor Color Quality</t>
  </si>
  <si>
    <t>Downtime</t>
  </si>
  <si>
    <t>Downtime hours × downtime cost/hour</t>
  </si>
  <si>
    <t>Annual Savings</t>
  </si>
  <si>
    <t>Troubleshooting Labor</t>
  </si>
  <si>
    <t>Troubleshooting hours × labor rate</t>
  </si>
  <si>
    <t>Monthly Savings</t>
  </si>
  <si>
    <t>Customer Complaints</t>
  </si>
  <si>
    <t>Complaints × cost per complaint</t>
  </si>
  <si>
    <t>Returns / Rejections</t>
  </si>
  <si>
    <t>Returns/rejections × cost per event</t>
  </si>
  <si>
    <t>Payback Period (Months)</t>
  </si>
  <si>
    <t>Total</t>
  </si>
  <si>
    <t>First-Year ROI</t>
  </si>
  <si>
    <t>Three-Year Net Benefit</t>
  </si>
  <si>
    <t>Five-Year Net Benefit</t>
  </si>
  <si>
    <t>Auto-Generated Executive Summary</t>
  </si>
  <si>
    <t>Compare Conservative, Expected, Optimistic, and Custom confidence models.</t>
  </si>
  <si>
    <t>Model</t>
  </si>
  <si>
    <t>Payback Months</t>
  </si>
  <si>
    <t>3-Year Net Benefit</t>
  </si>
  <si>
    <t>5-Year Net Benefit</t>
  </si>
  <si>
    <t>Low-risk CFO-safe estimate</t>
  </si>
  <si>
    <t>Typical expected implementation</t>
  </si>
  <si>
    <t>High-performing program</t>
  </si>
  <si>
    <t>User-defined assumptions</t>
  </si>
  <si>
    <t>Executive Summary</t>
  </si>
  <si>
    <t>Inputs Snapshot</t>
  </si>
  <si>
    <t>Solution</t>
  </si>
  <si>
    <t>Current Cost of Poor Quality</t>
  </si>
  <si>
    <t>Savings</t>
  </si>
  <si>
    <t>Labor</t>
  </si>
  <si>
    <t>Complaints</t>
  </si>
  <si>
    <t>Executive Business Case Builder™</t>
  </si>
  <si>
    <t>Auto-generated business case language for management review.</t>
  </si>
  <si>
    <t>Financial Summary</t>
  </si>
  <si>
    <t>Metric</t>
  </si>
  <si>
    <t>Payback Period</t>
  </si>
  <si>
    <t>Help &amp; Notes</t>
  </si>
  <si>
    <t>Guidance for using the General Manufacturing calculator.</t>
  </si>
  <si>
    <t>How to Use</t>
  </si>
  <si>
    <t>Note: The General Manufacturing ROI tab supports production measured as pieces, weight, volume, length, area, rolls, batches, or other user-defined units. Use the Production Basis and Unit of Measure fields to align the model with the customer's process.</t>
  </si>
  <si>
    <r>
      <t xml:space="preserve">1. Start on the General Manufacturing ROI tab.
2. Select the production basis and unit of measure that best match the customer operation.
3. Enter annual production and cost per selected unit of measure.
4. Enter current quality cost drivers: scrap, rework, downtime, labor, complaints, and returns/rejections.
5. Select a confidence model or use Custom assumptions on the Assumptions tab.
6. Review the Executive Dashboard and Executive Report.
</t>
    </r>
    <r>
      <rPr>
        <b/>
        <sz val="12"/>
        <color theme="3" tint="0.249977111117893"/>
        <rFont val="Carlito"/>
      </rPr>
      <t>Important:</t>
    </r>
    <r>
      <rPr>
        <sz val="12"/>
        <color rgb="FF1F2937"/>
        <rFont val="Carlito"/>
      </rPr>
      <t xml:space="preserve"> </t>
    </r>
    <r>
      <rPr>
        <i/>
        <sz val="12"/>
        <color rgb="FF1F2937"/>
        <rFont val="Carlito"/>
      </rPr>
      <t>Results are estimates based on the assumptions entered by the user. Actual results may vary by application, implementation, customer process, and operating conditions.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</si>
</sst>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164" formatCode="\$0.00"/>
    <numFmt numFmtId="165" formatCode="0.0%"/>
    <numFmt numFmtId="166" formatCode="\$#,##0"/>
    <numFmt numFmtId="167" formatCode="\$0"/>
    <numFmt numFmtId="168" formatCode="0.0"/>
  </numFmts>
  <fonts count="15">
    <font>
      <sz val="11"/>
      <name val="Carlito"/>
    </font>
    <font>
      <b/>
      <sz val="11"/>
      <color rgb="FFFFFFFF"/>
      <name val="Carlito"/>
    </font>
    <font>
      <b/>
      <sz val="20"/>
      <color rgb="FFFFFFFF"/>
      <name val="Carlito"/>
    </font>
    <font>
      <b/>
      <sz val="11"/>
      <color rgb="FF1F2937"/>
      <name val="Carlito"/>
    </font>
    <font>
      <sz val="12"/>
      <color rgb="FF1F2937"/>
      <name val="Carlito"/>
    </font>
    <font>
      <b/>
      <sz val="11"/>
      <color rgb="FF2A4175"/>
      <name val="Carlito"/>
    </font>
    <font>
      <sz val="11"/>
      <color rgb="FF1F2937"/>
      <name val="Carlito"/>
    </font>
    <font>
      <b/>
      <sz val="11"/>
      <name val="Carlito"/>
    </font>
    <font>
      <b/>
      <sz val="16"/>
      <color rgb="FF2A4175"/>
      <name val="Carlito"/>
    </font>
    <font>
      <i/>
      <sz val="12"/>
      <color rgb="FF364959"/>
      <name val="Carlito"/>
    </font>
    <font>
      <b/>
      <sz val="12"/>
      <color theme="3" tint="0.249977111117893"/>
      <name val="Carlito"/>
    </font>
    <font>
      <i/>
      <sz val="12"/>
      <color rgb="FF1F2937"/>
      <name val="Carlito"/>
    </font>
    <font>
      <b/>
      <sz val="14"/>
      <color rgb="FFFFFFFF"/>
      <name val="Carlito"/>
    </font>
    <font>
      <sz val="14"/>
      <name val="Carlito"/>
    </font>
    <font>
      <b/>
      <sz val="16"/>
      <color rgb="FF1F2937"/>
      <name val="Carlito"/>
    </font>
  </fonts>
  <fills count="9">
    <fill>
      <patternFill patternType="none"/>
    </fill>
    <fill>
      <patternFill patternType="gray125"/>
    </fill>
    <fill>
      <patternFill patternType="solid">
        <fgColor rgb="FF364959"/>
      </patternFill>
    </fill>
    <fill>
      <patternFill patternType="solid">
        <fgColor rgb="FF2A4175"/>
      </patternFill>
    </fill>
    <fill>
      <patternFill patternType="solid">
        <fgColor rgb="FFEAF2F2"/>
      </patternFill>
    </fill>
    <fill>
      <patternFill patternType="solid">
        <fgColor rgb="FF3E8C88"/>
      </patternFill>
    </fill>
    <fill>
      <patternFill patternType="solid">
        <fgColor rgb="FFF8FAFC"/>
      </patternFill>
    </fill>
    <fill>
      <patternFill patternType="solid">
        <fgColor rgb="FFDFF4EF"/>
      </patternFill>
    </fill>
    <fill>
      <patternFill patternType="solid">
        <fgColor rgb="FFEEF6FF"/>
      </patternFill>
    </fill>
  </fills>
  <borders count="13">
    <border>
      <left/>
      <right/>
      <top/>
      <bottom/>
      <diagonal/>
    </border>
    <border>
      <left/>
      <right/>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1">
    <xf numFmtId="0" fontId="0" fillId="0" borderId="0"/>
  </cellStyleXfs>
  <cellXfs count="64">
    <xf numFmtId="0" fontId="0" fillId="0" borderId="0" xfId="0"/>
    <xf numFmtId="0" fontId="0" fillId="0" borderId="1" xfId="0" applyBorder="1"/>
    <xf numFmtId="0" fontId="1" fillId="2" borderId="0" xfId="0" applyFont="1" applyFill="1" applyAlignment="1">
      <alignment horizontal="center" vertical="center" wrapText="1"/>
    </xf>
    <xf numFmtId="0" fontId="3" fillId="4" borderId="0" xfId="0" applyFont="1" applyFill="1" applyAlignment="1">
      <alignment vertical="center"/>
    </xf>
    <xf numFmtId="0" fontId="1" fillId="3" borderId="0" xfId="0" applyFont="1" applyFill="1" applyAlignment="1">
      <alignment horizontal="center" vertical="center" wrapText="1"/>
    </xf>
    <xf numFmtId="0" fontId="5" fillId="6" borderId="0" xfId="0" applyFont="1" applyFill="1"/>
    <xf numFmtId="9" fontId="0" fillId="0" borderId="0" xfId="0" applyNumberFormat="1"/>
    <xf numFmtId="9" fontId="0" fillId="0" borderId="1" xfId="0" applyNumberFormat="1" applyBorder="1"/>
    <xf numFmtId="9" fontId="6" fillId="7" borderId="0" xfId="0" applyNumberFormat="1" applyFont="1" applyFill="1"/>
    <xf numFmtId="0" fontId="6" fillId="7" borderId="1" xfId="0" applyFont="1" applyFill="1" applyBorder="1"/>
    <xf numFmtId="3" fontId="6" fillId="7" borderId="1" xfId="0" applyNumberFormat="1" applyFont="1" applyFill="1" applyBorder="1"/>
    <xf numFmtId="164" fontId="6" fillId="7" borderId="1" xfId="0" applyNumberFormat="1" applyFont="1" applyFill="1" applyBorder="1"/>
    <xf numFmtId="165" fontId="6" fillId="7" borderId="1" xfId="0" applyNumberFormat="1" applyFont="1" applyFill="1" applyBorder="1"/>
    <xf numFmtId="166" fontId="6" fillId="7" borderId="1" xfId="0" applyNumberFormat="1" applyFont="1" applyFill="1" applyBorder="1"/>
    <xf numFmtId="167" fontId="6" fillId="7" borderId="1" xfId="0" applyNumberFormat="1" applyFont="1" applyFill="1" applyBorder="1"/>
    <xf numFmtId="0" fontId="5" fillId="8" borderId="0" xfId="0" applyFont="1" applyFill="1"/>
    <xf numFmtId="166" fontId="5" fillId="8" borderId="0" xfId="0" applyNumberFormat="1" applyFont="1" applyFill="1"/>
    <xf numFmtId="166" fontId="5" fillId="8" borderId="1" xfId="0" applyNumberFormat="1" applyFont="1" applyFill="1" applyBorder="1"/>
    <xf numFmtId="166" fontId="0" fillId="0" borderId="0" xfId="0" applyNumberFormat="1"/>
    <xf numFmtId="166" fontId="0" fillId="0" borderId="1" xfId="0" applyNumberFormat="1" applyBorder="1"/>
    <xf numFmtId="168" fontId="5" fillId="8" borderId="0" xfId="0" applyNumberFormat="1" applyFont="1" applyFill="1"/>
    <xf numFmtId="168" fontId="5" fillId="8" borderId="1" xfId="0" applyNumberFormat="1" applyFont="1" applyFill="1" applyBorder="1"/>
    <xf numFmtId="9" fontId="5" fillId="8" borderId="0" xfId="0" applyNumberFormat="1" applyFont="1" applyFill="1"/>
    <xf numFmtId="9" fontId="5" fillId="8" borderId="1" xfId="0" applyNumberFormat="1" applyFont="1" applyFill="1" applyBorder="1"/>
    <xf numFmtId="168" fontId="0" fillId="0" borderId="0" xfId="0" applyNumberFormat="1"/>
    <xf numFmtId="3" fontId="5" fillId="8" borderId="0" xfId="0" applyNumberFormat="1" applyFont="1" applyFill="1"/>
    <xf numFmtId="0" fontId="6" fillId="7" borderId="2" xfId="0" applyFont="1" applyFill="1" applyBorder="1"/>
    <xf numFmtId="0" fontId="7" fillId="0" borderId="3" xfId="0" applyFont="1" applyBorder="1"/>
    <xf numFmtId="0" fontId="6" fillId="7" borderId="4" xfId="0" applyFont="1" applyFill="1" applyBorder="1"/>
    <xf numFmtId="0" fontId="0" fillId="0" borderId="5" xfId="0" applyBorder="1"/>
    <xf numFmtId="0" fontId="7" fillId="0" borderId="6" xfId="0" applyFont="1" applyBorder="1"/>
    <xf numFmtId="0" fontId="0" fillId="0" borderId="7" xfId="0" applyBorder="1"/>
    <xf numFmtId="0" fontId="0" fillId="0" borderId="6" xfId="0" applyBorder="1"/>
    <xf numFmtId="0" fontId="0" fillId="0" borderId="8" xfId="0" applyBorder="1"/>
    <xf numFmtId="0" fontId="0" fillId="0" borderId="9" xfId="0" applyBorder="1"/>
    <xf numFmtId="0" fontId="0" fillId="0" borderId="10" xfId="0" applyBorder="1"/>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0" fillId="0" borderId="11" xfId="0" applyBorder="1"/>
    <xf numFmtId="0" fontId="0" fillId="0" borderId="12" xfId="0" applyBorder="1"/>
    <xf numFmtId="0" fontId="1" fillId="3" borderId="0" xfId="0" applyFont="1" applyFill="1" applyAlignment="1">
      <alignment horizontal="left" vertical="center" wrapText="1"/>
    </xf>
    <xf numFmtId="0" fontId="0" fillId="0" borderId="3" xfId="0" applyBorder="1"/>
    <xf numFmtId="166" fontId="5" fillId="8" borderId="4" xfId="0" applyNumberFormat="1" applyFont="1" applyFill="1" applyBorder="1"/>
    <xf numFmtId="0" fontId="0" fillId="0" borderId="4" xfId="0" applyBorder="1"/>
    <xf numFmtId="166" fontId="0" fillId="0" borderId="4" xfId="0" applyNumberFormat="1" applyBorder="1"/>
    <xf numFmtId="9" fontId="0" fillId="0" borderId="4" xfId="0" applyNumberFormat="1" applyBorder="1"/>
    <xf numFmtId="0" fontId="13" fillId="0" borderId="0" xfId="0" applyFont="1"/>
    <xf numFmtId="0" fontId="14" fillId="4" borderId="0" xfId="0" applyFont="1" applyFill="1" applyAlignment="1">
      <alignment vertical="center"/>
    </xf>
    <xf numFmtId="6" fontId="0" fillId="0" borderId="0" xfId="0" applyNumberFormat="1"/>
    <xf numFmtId="0" fontId="2" fillId="3" borderId="0" xfId="0" applyFont="1" applyFill="1" applyAlignment="1">
      <alignment horizontal="left" vertical="center"/>
    </xf>
    <xf numFmtId="0" fontId="14" fillId="4" borderId="0" xfId="0" applyFont="1" applyFill="1" applyAlignment="1">
      <alignment vertical="center"/>
    </xf>
    <xf numFmtId="0" fontId="1" fillId="5" borderId="0" xfId="0" applyFont="1" applyFill="1" applyAlignment="1">
      <alignment horizontal="center" vertical="center" wrapText="1"/>
    </xf>
    <xf numFmtId="0" fontId="4" fillId="6" borderId="0" xfId="0" applyFont="1" applyFill="1" applyAlignment="1">
      <alignment vertical="top" wrapText="1"/>
    </xf>
    <xf numFmtId="0" fontId="1" fillId="3" borderId="0" xfId="0" applyFont="1" applyFill="1" applyAlignment="1">
      <alignment horizontal="center" vertical="center" wrapText="1"/>
    </xf>
    <xf numFmtId="0" fontId="2" fillId="2" borderId="0" xfId="0" applyFont="1" applyFill="1" applyAlignment="1">
      <alignment horizontal="left" vertical="center"/>
    </xf>
    <xf numFmtId="0" fontId="9" fillId="6" borderId="0" xfId="0" applyFont="1" applyFill="1" applyAlignment="1">
      <alignment vertical="top" wrapText="1"/>
    </xf>
    <xf numFmtId="0" fontId="2" fillId="5" borderId="0" xfId="0" applyFont="1" applyFill="1" applyAlignment="1">
      <alignment horizontal="left" vertical="center"/>
    </xf>
    <xf numFmtId="0" fontId="1" fillId="3" borderId="0" xfId="0" applyFont="1" applyFill="1" applyAlignment="1">
      <alignment horizontal="left" vertical="center" wrapText="1"/>
    </xf>
    <xf numFmtId="0" fontId="1" fillId="5" borderId="0" xfId="0" applyFont="1" applyFill="1" applyAlignment="1">
      <alignment horizontal="left" vertical="center" wrapText="1"/>
    </xf>
    <xf numFmtId="0" fontId="12" fillId="5" borderId="0" xfId="0" applyFont="1" applyFill="1" applyAlignment="1">
      <alignment horizontal="left" vertical="center" wrapText="1"/>
    </xf>
    <xf numFmtId="0" fontId="8" fillId="6" borderId="0" xfId="0" applyFont="1" applyFill="1" applyAlignment="1">
      <alignment horizontal="center" vertical="center" wrapText="1"/>
    </xf>
    <xf numFmtId="0" fontId="12" fillId="3" borderId="0" xfId="0" applyFont="1" applyFill="1" applyAlignment="1">
      <alignment horizontal="left" vertical="center" wrapText="1"/>
    </xf>
    <xf numFmtId="0" fontId="12" fillId="5"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autoTitleDeleted val="1"/>
    <c:plotArea>
      <c:layout/>
      <c:barChart>
        <c:barDir val="col"/>
        <c:grouping val="clustered"/>
        <c:varyColors val="0"/>
        <c:ser>
          <c:idx val="0"/>
          <c:order val="0"/>
          <c:tx>
            <c:v>Annual Savings</c:v>
          </c:tx>
          <c:invertIfNegative val="1"/>
          <c:cat>
            <c:strRef>
              <c:f>'Sensitivity Analysis'!$A$6:$A$9</c:f>
              <c:strCache>
                <c:ptCount val="4"/>
                <c:pt idx="0">
                  <c:v>Conservative</c:v>
                </c:pt>
                <c:pt idx="1">
                  <c:v>Expected</c:v>
                </c:pt>
                <c:pt idx="2">
                  <c:v>Optimistic</c:v>
                </c:pt>
                <c:pt idx="3">
                  <c:v>Custom</c:v>
                </c:pt>
              </c:strCache>
            </c:strRef>
          </c:cat>
          <c:val>
            <c:numRef>
              <c:f>'Sensitivity Analysis'!$B$6:$B$9</c:f>
              <c:numCache>
                <c:formatCode>\$#,##0</c:formatCode>
                <c:ptCount val="4"/>
                <c:pt idx="0">
                  <c:v>28360</c:v>
                </c:pt>
                <c:pt idx="1">
                  <c:v>82580</c:v>
                </c:pt>
                <c:pt idx="2">
                  <c:v>143300</c:v>
                </c:pt>
                <c:pt idx="3">
                  <c:v>82580</c:v>
                </c:pt>
              </c:numCache>
            </c:numRef>
          </c:val>
          <c:extLst>
            <c:ext xmlns:c16="http://schemas.microsoft.com/office/drawing/2014/chart" uri="{C3380CC4-5D6E-409C-BE32-E72D297353CC}">
              <c16:uniqueId val="{00000000-1DA7-4179-AC3E-7C9AFDF3758E}"/>
            </c:ext>
          </c:extLst>
        </c:ser>
        <c:dLbls>
          <c:showLegendKey val="0"/>
          <c:showVal val="0"/>
          <c:showCatName val="0"/>
          <c:showSerName val="0"/>
          <c:showPercent val="0"/>
          <c:showBubbleSize val="0"/>
        </c:dLbls>
        <c:gapWidth val="150"/>
        <c:axId val="48650112"/>
        <c:axId val="48672768"/>
      </c:barChart>
      <c:catAx>
        <c:axId val="48650112"/>
        <c:scaling>
          <c:orientation val="minMax"/>
        </c:scaling>
        <c:delete val="0"/>
        <c:axPos val="b"/>
        <c:majorGridlines>
          <c:spPr>
            <a:ln w="9525">
              <a:solidFill>
                <a:srgbClr val="CCCCCC"/>
              </a:solidFill>
              <a:prstDash val="dash"/>
            </a:ln>
          </c:spPr>
        </c:majorGridlines>
        <c:numFmt formatCode="General" sourceLinked="1"/>
        <c:majorTickMark val="none"/>
        <c:minorTickMark val="none"/>
        <c:tickLblPos val="nextTo"/>
        <c:crossAx val="48672768"/>
        <c:crosses val="autoZero"/>
        <c:auto val="1"/>
        <c:lblAlgn val="ctr"/>
        <c:lblOffset val="100"/>
        <c:noMultiLvlLbl val="0"/>
      </c:catAx>
      <c:valAx>
        <c:axId val="48672768"/>
        <c:scaling>
          <c:orientation val="minMax"/>
        </c:scaling>
        <c:delete val="0"/>
        <c:axPos val="l"/>
        <c:majorGridlines>
          <c:spPr>
            <a:ln w="9525">
              <a:solidFill>
                <a:srgbClr val="CCCCCC"/>
              </a:solidFill>
              <a:prstDash val="dash"/>
            </a:ln>
          </c:spPr>
        </c:majorGridlines>
        <c:numFmt formatCode="\$#,##0" sourceLinked="1"/>
        <c:majorTickMark val="none"/>
        <c:minorTickMark val="none"/>
        <c:tickLblPos val="nextTo"/>
        <c:crossAx val="48650112"/>
        <c:crosses val="autoZero"/>
        <c:crossBetween val="between"/>
      </c:valAx>
    </c:plotArea>
    <c:legend>
      <c:legendPos val="b"/>
      <c:overlay val="0"/>
    </c:legend>
    <c:plotVisOnly val="1"/>
    <c:dispBlanksAs val="zero"/>
    <c:showDLblsOverMax val="1"/>
  </c:chart>
  <c:spPr>
    <a:ln w="9525">
      <a:solidFill>
        <a:srgbClr val="D9D9D9"/>
      </a:solidFill>
      <a:prstDash val="solid"/>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autoTitleDeleted val="1"/>
    <c:plotArea>
      <c:layout/>
      <c:barChart>
        <c:barDir val="col"/>
        <c:grouping val="clustered"/>
        <c:varyColors val="0"/>
        <c:ser>
          <c:idx val="0"/>
          <c:order val="0"/>
          <c:tx>
            <c:v>Savings</c:v>
          </c:tx>
          <c:invertIfNegative val="1"/>
          <c:cat>
            <c:strRef>
              <c:f>'Executive Dashboard'!$A$24:$A$29</c:f>
              <c:strCache>
                <c:ptCount val="6"/>
                <c:pt idx="0">
                  <c:v>Scrap</c:v>
                </c:pt>
                <c:pt idx="1">
                  <c:v>Rework</c:v>
                </c:pt>
                <c:pt idx="2">
                  <c:v>Downtime</c:v>
                </c:pt>
                <c:pt idx="3">
                  <c:v>Labor</c:v>
                </c:pt>
                <c:pt idx="4">
                  <c:v>Complaints</c:v>
                </c:pt>
                <c:pt idx="5">
                  <c:v>Returns / Rejections</c:v>
                </c:pt>
              </c:strCache>
            </c:strRef>
          </c:cat>
          <c:val>
            <c:numRef>
              <c:f>'Executive Dashboard'!$B$24:$B$29</c:f>
              <c:numCache>
                <c:formatCode>\$#,##0</c:formatCode>
                <c:ptCount val="6"/>
                <c:pt idx="0">
                  <c:v>37500</c:v>
                </c:pt>
                <c:pt idx="1">
                  <c:v>7500</c:v>
                </c:pt>
                <c:pt idx="2">
                  <c:v>24000</c:v>
                </c:pt>
                <c:pt idx="3">
                  <c:v>6480</c:v>
                </c:pt>
                <c:pt idx="4">
                  <c:v>3500</c:v>
                </c:pt>
                <c:pt idx="5">
                  <c:v>3600</c:v>
                </c:pt>
              </c:numCache>
            </c:numRef>
          </c:val>
          <c:extLst>
            <c:ext xmlns:c16="http://schemas.microsoft.com/office/drawing/2014/chart" uri="{C3380CC4-5D6E-409C-BE32-E72D297353CC}">
              <c16:uniqueId val="{00000000-248C-4113-BDAA-1032CB9AD5A0}"/>
            </c:ext>
          </c:extLst>
        </c:ser>
        <c:dLbls>
          <c:showLegendKey val="0"/>
          <c:showVal val="0"/>
          <c:showCatName val="0"/>
          <c:showSerName val="0"/>
          <c:showPercent val="0"/>
          <c:showBubbleSize val="0"/>
        </c:dLbls>
        <c:gapWidth val="150"/>
        <c:axId val="48650112"/>
        <c:axId val="48672768"/>
      </c:barChart>
      <c:catAx>
        <c:axId val="48650112"/>
        <c:scaling>
          <c:orientation val="minMax"/>
        </c:scaling>
        <c:delete val="0"/>
        <c:axPos val="b"/>
        <c:majorGridlines>
          <c:spPr>
            <a:ln w="9525">
              <a:solidFill>
                <a:srgbClr val="CCCCCC"/>
              </a:solidFill>
              <a:prstDash val="dash"/>
            </a:ln>
          </c:spPr>
        </c:majorGridlines>
        <c:numFmt formatCode="General" sourceLinked="1"/>
        <c:majorTickMark val="none"/>
        <c:minorTickMark val="none"/>
        <c:tickLblPos val="nextTo"/>
        <c:crossAx val="48672768"/>
        <c:crosses val="autoZero"/>
        <c:auto val="1"/>
        <c:lblAlgn val="ctr"/>
        <c:lblOffset val="100"/>
        <c:noMultiLvlLbl val="0"/>
      </c:catAx>
      <c:valAx>
        <c:axId val="48672768"/>
        <c:scaling>
          <c:orientation val="minMax"/>
        </c:scaling>
        <c:delete val="0"/>
        <c:axPos val="l"/>
        <c:majorGridlines>
          <c:spPr>
            <a:ln w="9525">
              <a:solidFill>
                <a:srgbClr val="CCCCCC"/>
              </a:solidFill>
              <a:prstDash val="dash"/>
            </a:ln>
          </c:spPr>
        </c:majorGridlines>
        <c:numFmt formatCode="\$#,##0" sourceLinked="1"/>
        <c:majorTickMark val="none"/>
        <c:minorTickMark val="none"/>
        <c:tickLblPos val="nextTo"/>
        <c:crossAx val="48650112"/>
        <c:crosses val="autoZero"/>
        <c:crossBetween val="between"/>
      </c:valAx>
    </c:plotArea>
    <c:legend>
      <c:legendPos val="b"/>
      <c:overlay val="0"/>
    </c:legend>
    <c:plotVisOnly val="1"/>
    <c:dispBlanksAs val="zero"/>
    <c:showDLblsOverMax val="1"/>
  </c:chart>
  <c:spPr>
    <a:ln w="9525">
      <a:solidFill>
        <a:srgbClr val="D9D9D9"/>
      </a:solidFill>
      <a:prstDash val="soli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2.xml"/></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209550</xdr:colOff>
      <xdr:row>0</xdr:row>
      <xdr:rowOff>50800</xdr:rowOff>
    </xdr:from>
    <xdr:to>
      <xdr:col>6</xdr:col>
      <xdr:colOff>580567</xdr:colOff>
      <xdr:row>1</xdr:row>
      <xdr:rowOff>405452</xdr:rowOff>
    </xdr:to>
    <xdr:pic>
      <xdr:nvPicPr>
        <xdr:cNvPr id="3" name="Picture 2">
          <a:extLst>
            <a:ext uri="{FF2B5EF4-FFF2-40B4-BE49-F238E27FC236}">
              <a16:creationId xmlns:a16="http://schemas.microsoft.com/office/drawing/2014/main" id="{F95466A5-4CBD-45ED-A018-D36A7F393EE7}"/>
            </a:ext>
          </a:extLst>
        </xdr:cNvPr>
        <xdr:cNvPicPr>
          <a:picLocks noChangeAspect="1"/>
        </xdr:cNvPicPr>
      </xdr:nvPicPr>
      <xdr:blipFill>
        <a:blip xmlns:r="http://schemas.openxmlformats.org/officeDocument/2006/relationships" r:embed="rId1"/>
        <a:stretch>
          <a:fillRect/>
        </a:stretch>
      </xdr:blipFill>
      <xdr:spPr>
        <a:xfrm>
          <a:off x="8591550" y="50800"/>
          <a:ext cx="2047417" cy="7801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579120</xdr:colOff>
      <xdr:row>0</xdr:row>
      <xdr:rowOff>30480</xdr:rowOff>
    </xdr:from>
    <xdr:to>
      <xdr:col>6</xdr:col>
      <xdr:colOff>1249857</xdr:colOff>
      <xdr:row>1</xdr:row>
      <xdr:rowOff>390212</xdr:rowOff>
    </xdr:to>
    <xdr:pic>
      <xdr:nvPicPr>
        <xdr:cNvPr id="2" name="Picture 1">
          <a:extLst>
            <a:ext uri="{FF2B5EF4-FFF2-40B4-BE49-F238E27FC236}">
              <a16:creationId xmlns:a16="http://schemas.microsoft.com/office/drawing/2014/main" id="{A424D5A0-7309-9798-EAF0-8D1930018F0B}"/>
            </a:ext>
          </a:extLst>
        </xdr:cNvPr>
        <xdr:cNvPicPr>
          <a:picLocks noChangeAspect="1"/>
        </xdr:cNvPicPr>
      </xdr:nvPicPr>
      <xdr:blipFill>
        <a:blip xmlns:r="http://schemas.openxmlformats.org/officeDocument/2006/relationships" r:embed="rId1"/>
        <a:stretch>
          <a:fillRect/>
        </a:stretch>
      </xdr:blipFill>
      <xdr:spPr>
        <a:xfrm>
          <a:off x="7437120" y="30480"/>
          <a:ext cx="2042337" cy="7864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533400</xdr:colOff>
      <xdr:row>0</xdr:row>
      <xdr:rowOff>30480</xdr:rowOff>
    </xdr:from>
    <xdr:to>
      <xdr:col>11</xdr:col>
      <xdr:colOff>564057</xdr:colOff>
      <xdr:row>1</xdr:row>
      <xdr:rowOff>390212</xdr:rowOff>
    </xdr:to>
    <xdr:pic>
      <xdr:nvPicPr>
        <xdr:cNvPr id="3" name="Picture 2">
          <a:extLst>
            <a:ext uri="{FF2B5EF4-FFF2-40B4-BE49-F238E27FC236}">
              <a16:creationId xmlns:a16="http://schemas.microsoft.com/office/drawing/2014/main" id="{568D62FA-363E-4AE0-9022-3061C8F81E7E}"/>
            </a:ext>
          </a:extLst>
        </xdr:cNvPr>
        <xdr:cNvPicPr>
          <a:picLocks noChangeAspect="1"/>
        </xdr:cNvPicPr>
      </xdr:nvPicPr>
      <xdr:blipFill>
        <a:blip xmlns:r="http://schemas.openxmlformats.org/officeDocument/2006/relationships" r:embed="rId1"/>
        <a:stretch>
          <a:fillRect/>
        </a:stretch>
      </xdr:blipFill>
      <xdr:spPr>
        <a:xfrm>
          <a:off x="5897880" y="30480"/>
          <a:ext cx="2042337" cy="78645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1844040</xdr:colOff>
      <xdr:row>0</xdr:row>
      <xdr:rowOff>53340</xdr:rowOff>
    </xdr:from>
    <xdr:to>
      <xdr:col>4</xdr:col>
      <xdr:colOff>1905177</xdr:colOff>
      <xdr:row>1</xdr:row>
      <xdr:rowOff>413072</xdr:rowOff>
    </xdr:to>
    <xdr:pic>
      <xdr:nvPicPr>
        <xdr:cNvPr id="2" name="Picture 1">
          <a:extLst>
            <a:ext uri="{FF2B5EF4-FFF2-40B4-BE49-F238E27FC236}">
              <a16:creationId xmlns:a16="http://schemas.microsoft.com/office/drawing/2014/main" id="{01BA557A-C049-4F2A-85F4-5424A778302E}"/>
            </a:ext>
          </a:extLst>
        </xdr:cNvPr>
        <xdr:cNvPicPr>
          <a:picLocks noChangeAspect="1"/>
        </xdr:cNvPicPr>
      </xdr:nvPicPr>
      <xdr:blipFill>
        <a:blip xmlns:r="http://schemas.openxmlformats.org/officeDocument/2006/relationships" r:embed="rId1"/>
        <a:stretch>
          <a:fillRect/>
        </a:stretch>
      </xdr:blipFill>
      <xdr:spPr>
        <a:xfrm>
          <a:off x="7787640" y="53340"/>
          <a:ext cx="2042337" cy="78645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266201</xdr:colOff>
      <xdr:row>0</xdr:row>
      <xdr:rowOff>40224</xdr:rowOff>
    </xdr:from>
    <xdr:to>
      <xdr:col>9</xdr:col>
      <xdr:colOff>2311036</xdr:colOff>
      <xdr:row>1</xdr:row>
      <xdr:rowOff>399956</xdr:rowOff>
    </xdr:to>
    <xdr:pic>
      <xdr:nvPicPr>
        <xdr:cNvPr id="3" name="Picture 2">
          <a:extLst>
            <a:ext uri="{FF2B5EF4-FFF2-40B4-BE49-F238E27FC236}">
              <a16:creationId xmlns:a16="http://schemas.microsoft.com/office/drawing/2014/main" id="{E352B570-98E7-47A7-888E-0D60B1CB9E2C}"/>
            </a:ext>
          </a:extLst>
        </xdr:cNvPr>
        <xdr:cNvPicPr>
          <a:picLocks noChangeAspect="1"/>
        </xdr:cNvPicPr>
      </xdr:nvPicPr>
      <xdr:blipFill>
        <a:blip xmlns:r="http://schemas.openxmlformats.org/officeDocument/2006/relationships" r:embed="rId1"/>
        <a:stretch>
          <a:fillRect/>
        </a:stretch>
      </xdr:blipFill>
      <xdr:spPr>
        <a:xfrm>
          <a:off x="24138037" y="40224"/>
          <a:ext cx="2044835" cy="78445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11</xdr:row>
      <xdr:rowOff>0</xdr:rowOff>
    </xdr:from>
    <xdr:to>
      <xdr:col>7</xdr:col>
      <xdr:colOff>0</xdr:colOff>
      <xdr:row>28</xdr:row>
      <xdr:rowOff>0</xdr:rowOff>
    </xdr:to>
    <xdr:graphicFrame macro="">
      <xdr:nvGraphicFramePr>
        <xdr:cNvPr id="2" name="Chart">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1463040</xdr:colOff>
      <xdr:row>0</xdr:row>
      <xdr:rowOff>38100</xdr:rowOff>
    </xdr:from>
    <xdr:to>
      <xdr:col>6</xdr:col>
      <xdr:colOff>1983875</xdr:colOff>
      <xdr:row>1</xdr:row>
      <xdr:rowOff>395833</xdr:rowOff>
    </xdr:to>
    <xdr:pic>
      <xdr:nvPicPr>
        <xdr:cNvPr id="3" name="Picture 2">
          <a:extLst>
            <a:ext uri="{FF2B5EF4-FFF2-40B4-BE49-F238E27FC236}">
              <a16:creationId xmlns:a16="http://schemas.microsoft.com/office/drawing/2014/main" id="{2184D79D-C2EA-4ED3-B92A-710ECAB1F088}"/>
            </a:ext>
          </a:extLst>
        </xdr:cNvPr>
        <xdr:cNvPicPr>
          <a:picLocks noChangeAspect="1"/>
        </xdr:cNvPicPr>
      </xdr:nvPicPr>
      <xdr:blipFill>
        <a:blip xmlns:r="http://schemas.openxmlformats.org/officeDocument/2006/relationships" r:embed="rId2"/>
        <a:stretch>
          <a:fillRect/>
        </a:stretch>
      </xdr:blipFill>
      <xdr:spPr>
        <a:xfrm>
          <a:off x="9083040" y="38100"/>
          <a:ext cx="2044835" cy="78445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3</xdr:col>
      <xdr:colOff>0</xdr:colOff>
      <xdr:row>22</xdr:row>
      <xdr:rowOff>0</xdr:rowOff>
    </xdr:from>
    <xdr:to>
      <xdr:col>12</xdr:col>
      <xdr:colOff>0</xdr:colOff>
      <xdr:row>40</xdr:row>
      <xdr:rowOff>0</xdr:rowOff>
    </xdr:to>
    <xdr:graphicFrame macro="">
      <xdr:nvGraphicFramePr>
        <xdr:cNvPr id="2" name="Chart">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10</xdr:col>
      <xdr:colOff>502417</xdr:colOff>
      <xdr:row>0</xdr:row>
      <xdr:rowOff>58615</xdr:rowOff>
    </xdr:from>
    <xdr:to>
      <xdr:col>11</xdr:col>
      <xdr:colOff>1173977</xdr:colOff>
      <xdr:row>1</xdr:row>
      <xdr:rowOff>416013</xdr:rowOff>
    </xdr:to>
    <xdr:pic>
      <xdr:nvPicPr>
        <xdr:cNvPr id="3" name="Picture 2">
          <a:extLst>
            <a:ext uri="{FF2B5EF4-FFF2-40B4-BE49-F238E27FC236}">
              <a16:creationId xmlns:a16="http://schemas.microsoft.com/office/drawing/2014/main" id="{259BE640-9A99-482D-8828-AE3208EE4F51}"/>
            </a:ext>
          </a:extLst>
        </xdr:cNvPr>
        <xdr:cNvPicPr>
          <a:picLocks noChangeAspect="1"/>
        </xdr:cNvPicPr>
      </xdr:nvPicPr>
      <xdr:blipFill>
        <a:blip xmlns:r="http://schemas.openxmlformats.org/officeDocument/2006/relationships" r:embed="rId2"/>
        <a:stretch>
          <a:fillRect/>
        </a:stretch>
      </xdr:blipFill>
      <xdr:spPr>
        <a:xfrm>
          <a:off x="13456417" y="58615"/>
          <a:ext cx="2044835" cy="78445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594360</xdr:colOff>
      <xdr:row>0</xdr:row>
      <xdr:rowOff>0</xdr:rowOff>
    </xdr:from>
    <xdr:to>
      <xdr:col>7</xdr:col>
      <xdr:colOff>1267595</xdr:colOff>
      <xdr:row>1</xdr:row>
      <xdr:rowOff>357733</xdr:rowOff>
    </xdr:to>
    <xdr:pic>
      <xdr:nvPicPr>
        <xdr:cNvPr id="3" name="Picture 2">
          <a:extLst>
            <a:ext uri="{FF2B5EF4-FFF2-40B4-BE49-F238E27FC236}">
              <a16:creationId xmlns:a16="http://schemas.microsoft.com/office/drawing/2014/main" id="{65BD272B-992E-425B-BF4A-E9FA55C593D2}"/>
            </a:ext>
          </a:extLst>
        </xdr:cNvPr>
        <xdr:cNvPicPr>
          <a:picLocks noChangeAspect="1"/>
        </xdr:cNvPicPr>
      </xdr:nvPicPr>
      <xdr:blipFill>
        <a:blip xmlns:r="http://schemas.openxmlformats.org/officeDocument/2006/relationships" r:embed="rId1"/>
        <a:stretch>
          <a:fillRect/>
        </a:stretch>
      </xdr:blipFill>
      <xdr:spPr>
        <a:xfrm>
          <a:off x="9197340" y="0"/>
          <a:ext cx="2044835" cy="784453"/>
        </a:xfrm>
        <a:prstGeom prst="rect">
          <a:avLst/>
        </a:prstGeom>
      </xdr:spPr>
    </xdr:pic>
    <xdr:clientData/>
  </xdr:two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1"/>
  <sheetViews>
    <sheetView workbookViewId="0">
      <selection activeCell="H2" sqref="H2"/>
    </sheetView>
  </sheetViews>
  <sheetFormatPr defaultRowHeight="13.8"/>
  <cols>
    <col min="1" max="6" width="22" customWidth="1"/>
  </cols>
  <sheetData>
    <row r="1" spans="1:7" ht="33.6" customHeight="1">
      <c r="A1" s="50" t="s">
        <v>49</v>
      </c>
      <c r="B1" s="50"/>
      <c r="C1" s="50"/>
      <c r="D1" s="50"/>
      <c r="E1" s="50"/>
      <c r="F1" s="50"/>
      <c r="G1" s="50"/>
    </row>
    <row r="2" spans="1:7" ht="33.6" customHeight="1">
      <c r="A2" s="50"/>
      <c r="B2" s="50"/>
      <c r="C2" s="50"/>
      <c r="D2" s="50"/>
      <c r="E2" s="50"/>
      <c r="F2" s="50"/>
      <c r="G2" s="50"/>
    </row>
    <row r="3" spans="1:7" ht="21">
      <c r="A3" s="51" t="s">
        <v>50</v>
      </c>
      <c r="B3" s="51"/>
      <c r="C3" s="51"/>
      <c r="D3" s="51"/>
      <c r="E3" s="51"/>
      <c r="F3" s="51"/>
      <c r="G3" s="51"/>
    </row>
    <row r="4" spans="1:7">
      <c r="A4" s="3"/>
      <c r="B4" s="3"/>
      <c r="C4" s="3"/>
      <c r="D4" s="3"/>
      <c r="E4" s="3"/>
      <c r="F4" s="3"/>
      <c r="G4" s="3"/>
    </row>
    <row r="5" spans="1:7">
      <c r="A5" s="2" t="s">
        <v>0</v>
      </c>
      <c r="B5" s="2" t="s">
        <v>1</v>
      </c>
      <c r="C5" s="2" t="s">
        <v>2</v>
      </c>
      <c r="D5" s="2" t="s">
        <v>3</v>
      </c>
      <c r="E5" s="2" t="s">
        <v>4</v>
      </c>
      <c r="F5" s="2" t="s">
        <v>5</v>
      </c>
    </row>
    <row r="6" spans="1:7">
      <c r="A6" t="s">
        <v>6</v>
      </c>
      <c r="B6" t="s">
        <v>7</v>
      </c>
      <c r="C6" t="s">
        <v>8</v>
      </c>
      <c r="D6" t="s">
        <v>9</v>
      </c>
      <c r="E6" t="s">
        <v>10</v>
      </c>
      <c r="F6" s="49">
        <v>24420</v>
      </c>
    </row>
    <row r="7" spans="1:7">
      <c r="A7" t="s">
        <v>11</v>
      </c>
      <c r="B7" t="s">
        <v>12</v>
      </c>
      <c r="C7" t="s">
        <v>13</v>
      </c>
      <c r="D7" t="s">
        <v>14</v>
      </c>
      <c r="E7" t="s">
        <v>15</v>
      </c>
      <c r="F7" s="49">
        <v>14965</v>
      </c>
    </row>
    <row r="8" spans="1:7">
      <c r="A8" t="s">
        <v>16</v>
      </c>
      <c r="B8" t="s">
        <v>17</v>
      </c>
      <c r="C8" t="s">
        <v>18</v>
      </c>
      <c r="D8" t="s">
        <v>19</v>
      </c>
      <c r="E8" t="s">
        <v>20</v>
      </c>
      <c r="F8" s="49">
        <v>22420</v>
      </c>
    </row>
    <row r="9" spans="1:7">
      <c r="A9" t="s">
        <v>21</v>
      </c>
      <c r="B9" t="s">
        <v>22</v>
      </c>
      <c r="C9" t="s">
        <v>23</v>
      </c>
      <c r="D9" t="s">
        <v>24</v>
      </c>
      <c r="E9" t="s">
        <v>25</v>
      </c>
      <c r="F9" s="49">
        <v>33280</v>
      </c>
    </row>
    <row r="10" spans="1:7">
      <c r="A10" t="s">
        <v>26</v>
      </c>
      <c r="B10" t="s">
        <v>27</v>
      </c>
      <c r="C10" t="s">
        <v>28</v>
      </c>
      <c r="E10" t="s">
        <v>29</v>
      </c>
      <c r="F10" s="49">
        <v>13340</v>
      </c>
    </row>
    <row r="11" spans="1:7">
      <c r="A11" t="s">
        <v>30</v>
      </c>
      <c r="C11" t="s">
        <v>31</v>
      </c>
      <c r="E11" t="s">
        <v>32</v>
      </c>
      <c r="F11" s="49">
        <v>9925</v>
      </c>
    </row>
    <row r="12" spans="1:7">
      <c r="A12" t="s">
        <v>33</v>
      </c>
      <c r="C12" t="s">
        <v>34</v>
      </c>
      <c r="E12" t="s">
        <v>35</v>
      </c>
      <c r="F12" s="49">
        <v>20610</v>
      </c>
    </row>
    <row r="13" spans="1:7">
      <c r="A13" t="s">
        <v>36</v>
      </c>
      <c r="C13" t="s">
        <v>37</v>
      </c>
      <c r="E13" t="s">
        <v>24</v>
      </c>
      <c r="F13">
        <v>0</v>
      </c>
    </row>
    <row r="14" spans="1:7">
      <c r="A14" t="s">
        <v>38</v>
      </c>
      <c r="C14" t="s">
        <v>39</v>
      </c>
    </row>
    <row r="15" spans="1:7">
      <c r="A15" t="s">
        <v>40</v>
      </c>
      <c r="C15" t="s">
        <v>41</v>
      </c>
    </row>
    <row r="16" spans="1:7">
      <c r="A16" t="s">
        <v>42</v>
      </c>
      <c r="C16" t="s">
        <v>43</v>
      </c>
    </row>
    <row r="17" spans="3:3">
      <c r="C17" t="s">
        <v>44</v>
      </c>
    </row>
    <row r="18" spans="3:3">
      <c r="C18" t="s">
        <v>45</v>
      </c>
    </row>
    <row r="19" spans="3:3">
      <c r="C19" t="s">
        <v>46</v>
      </c>
    </row>
    <row r="20" spans="3:3">
      <c r="C20" t="s">
        <v>47</v>
      </c>
    </row>
    <row r="21" spans="3:3">
      <c r="C21" t="s">
        <v>48</v>
      </c>
    </row>
  </sheetData>
  <mergeCells count="2">
    <mergeCell ref="A1:G2"/>
    <mergeCell ref="A3:G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6"/>
  <sheetViews>
    <sheetView tabSelected="1" workbookViewId="0">
      <selection activeCell="H3" sqref="H3"/>
    </sheetView>
  </sheetViews>
  <sheetFormatPr defaultRowHeight="13.8"/>
  <cols>
    <col min="1" max="7" width="18" customWidth="1"/>
  </cols>
  <sheetData>
    <row r="1" spans="1:7" ht="33.6" customHeight="1">
      <c r="A1" s="50" t="s">
        <v>49</v>
      </c>
      <c r="B1" s="50"/>
      <c r="C1" s="50"/>
      <c r="D1" s="50"/>
      <c r="E1" s="50"/>
      <c r="F1" s="50"/>
      <c r="G1" s="50"/>
    </row>
    <row r="2" spans="1:7" ht="33.6" customHeight="1">
      <c r="A2" s="50"/>
      <c r="B2" s="50"/>
      <c r="C2" s="50"/>
      <c r="D2" s="50"/>
      <c r="E2" s="50"/>
      <c r="F2" s="50"/>
      <c r="G2" s="50"/>
    </row>
    <row r="3" spans="1:7" ht="21">
      <c r="A3" s="51" t="s">
        <v>50</v>
      </c>
      <c r="B3" s="51"/>
      <c r="C3" s="51"/>
      <c r="D3" s="51"/>
      <c r="E3" s="51"/>
      <c r="F3" s="51"/>
      <c r="G3" s="51"/>
    </row>
    <row r="5" spans="1:7">
      <c r="A5" s="52" t="s">
        <v>51</v>
      </c>
      <c r="B5" s="52"/>
      <c r="C5" s="52"/>
      <c r="D5" s="52"/>
      <c r="E5" s="52"/>
      <c r="F5" s="52"/>
      <c r="G5" s="52"/>
    </row>
    <row r="6" spans="1:7">
      <c r="A6" s="53" t="s">
        <v>52</v>
      </c>
      <c r="B6" s="53"/>
      <c r="C6" s="53"/>
      <c r="D6" s="53"/>
      <c r="E6" s="53"/>
      <c r="F6" s="53"/>
      <c r="G6" s="53"/>
    </row>
    <row r="7" spans="1:7">
      <c r="A7" s="53"/>
      <c r="B7" s="53"/>
      <c r="C7" s="53"/>
      <c r="D7" s="53"/>
      <c r="E7" s="53"/>
      <c r="F7" s="53"/>
      <c r="G7" s="53"/>
    </row>
    <row r="8" spans="1:7" ht="24.6" customHeight="1">
      <c r="A8" s="53"/>
      <c r="B8" s="53"/>
      <c r="C8" s="53"/>
      <c r="D8" s="53"/>
      <c r="E8" s="53"/>
      <c r="F8" s="53"/>
      <c r="G8" s="53"/>
    </row>
    <row r="9" spans="1:7">
      <c r="A9" s="54" t="s">
        <v>53</v>
      </c>
      <c r="B9" s="54"/>
      <c r="C9" s="54"/>
      <c r="D9" s="54"/>
      <c r="E9" s="54"/>
      <c r="F9" s="54"/>
      <c r="G9" s="54"/>
    </row>
    <row r="10" spans="1:7">
      <c r="A10" s="5" t="s">
        <v>54</v>
      </c>
    </row>
    <row r="11" spans="1:7">
      <c r="A11" s="5" t="s">
        <v>55</v>
      </c>
    </row>
    <row r="12" spans="1:7">
      <c r="A12" s="5" t="s">
        <v>56</v>
      </c>
    </row>
    <row r="13" spans="1:7">
      <c r="A13" s="5" t="s">
        <v>57</v>
      </c>
    </row>
    <row r="14" spans="1:7">
      <c r="A14" s="5" t="s">
        <v>58</v>
      </c>
    </row>
    <row r="15" spans="1:7">
      <c r="A15" s="5" t="s">
        <v>59</v>
      </c>
    </row>
    <row r="16" spans="1:7">
      <c r="A16" s="5" t="s">
        <v>60</v>
      </c>
    </row>
  </sheetData>
  <mergeCells count="5">
    <mergeCell ref="A1:G2"/>
    <mergeCell ref="A3:G3"/>
    <mergeCell ref="A5:G5"/>
    <mergeCell ref="A6:G8"/>
    <mergeCell ref="A9:G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15"/>
  <sheetViews>
    <sheetView workbookViewId="0">
      <selection activeCell="A3" sqref="A3:L3"/>
    </sheetView>
  </sheetViews>
  <sheetFormatPr defaultRowHeight="13.8"/>
  <sheetData>
    <row r="1" spans="1:12" ht="33.6" customHeight="1">
      <c r="A1" s="55" t="s">
        <v>167</v>
      </c>
      <c r="B1" s="55"/>
      <c r="C1" s="55"/>
      <c r="D1" s="55"/>
      <c r="E1" s="55"/>
      <c r="F1" s="55"/>
      <c r="G1" s="55"/>
      <c r="H1" s="55"/>
      <c r="I1" s="55"/>
      <c r="J1" s="55"/>
      <c r="K1" s="55"/>
      <c r="L1" s="55"/>
    </row>
    <row r="2" spans="1:12" ht="33.6" customHeight="1">
      <c r="A2" s="55"/>
      <c r="B2" s="55"/>
      <c r="C2" s="55"/>
      <c r="D2" s="55"/>
      <c r="E2" s="55"/>
      <c r="F2" s="55"/>
      <c r="G2" s="55"/>
      <c r="H2" s="55"/>
      <c r="I2" s="55"/>
      <c r="J2" s="55"/>
      <c r="K2" s="55"/>
      <c r="L2" s="55"/>
    </row>
    <row r="3" spans="1:12" ht="21">
      <c r="A3" s="51" t="s">
        <v>168</v>
      </c>
      <c r="B3" s="51"/>
      <c r="C3" s="51"/>
      <c r="D3" s="51"/>
      <c r="E3" s="51"/>
      <c r="F3" s="51"/>
      <c r="G3" s="51"/>
      <c r="H3" s="51"/>
      <c r="I3" s="51"/>
      <c r="J3" s="51"/>
      <c r="K3" s="51"/>
      <c r="L3" s="51"/>
    </row>
    <row r="5" spans="1:12">
      <c r="A5" s="54" t="s">
        <v>169</v>
      </c>
      <c r="B5" s="54"/>
      <c r="C5" s="54"/>
      <c r="D5" s="54"/>
      <c r="E5" s="54"/>
      <c r="F5" s="54"/>
      <c r="G5" s="54"/>
      <c r="H5" s="54"/>
      <c r="I5" s="54"/>
      <c r="J5" s="54"/>
      <c r="K5" s="54"/>
      <c r="L5" s="54"/>
    </row>
    <row r="6" spans="1:12">
      <c r="A6" s="53" t="s">
        <v>171</v>
      </c>
      <c r="B6" s="53"/>
      <c r="C6" s="53"/>
      <c r="D6" s="53"/>
      <c r="E6" s="53"/>
      <c r="F6" s="53"/>
      <c r="G6" s="53"/>
      <c r="H6" s="53"/>
      <c r="I6" s="53"/>
      <c r="J6" s="53"/>
      <c r="K6" s="53"/>
      <c r="L6" s="53"/>
    </row>
    <row r="7" spans="1:12">
      <c r="A7" s="53"/>
      <c r="B7" s="53"/>
      <c r="C7" s="53"/>
      <c r="D7" s="53"/>
      <c r="E7" s="53"/>
      <c r="F7" s="53"/>
      <c r="G7" s="53"/>
      <c r="H7" s="53"/>
      <c r="I7" s="53"/>
      <c r="J7" s="53"/>
      <c r="K7" s="53"/>
      <c r="L7" s="53"/>
    </row>
    <row r="8" spans="1:12">
      <c r="A8" s="56" t="s">
        <v>170</v>
      </c>
      <c r="B8" s="53"/>
      <c r="C8" s="53"/>
      <c r="D8" s="53"/>
      <c r="E8" s="53"/>
      <c r="F8" s="53"/>
      <c r="G8" s="53"/>
      <c r="H8" s="53"/>
      <c r="I8" s="53"/>
      <c r="J8" s="53"/>
      <c r="K8" s="53"/>
      <c r="L8" s="53"/>
    </row>
    <row r="9" spans="1:12">
      <c r="A9" s="53"/>
      <c r="B9" s="53"/>
      <c r="C9" s="53"/>
      <c r="D9" s="53"/>
      <c r="E9" s="53"/>
      <c r="F9" s="53"/>
      <c r="G9" s="53"/>
      <c r="H9" s="53"/>
      <c r="I9" s="53"/>
      <c r="J9" s="53"/>
      <c r="K9" s="53"/>
      <c r="L9" s="53"/>
    </row>
    <row r="10" spans="1:12">
      <c r="A10" s="53"/>
      <c r="B10" s="53"/>
      <c r="C10" s="53"/>
      <c r="D10" s="53"/>
      <c r="E10" s="53"/>
      <c r="F10" s="53"/>
      <c r="G10" s="53"/>
      <c r="H10" s="53"/>
      <c r="I10" s="53"/>
      <c r="J10" s="53"/>
      <c r="K10" s="53"/>
      <c r="L10" s="53"/>
    </row>
    <row r="11" spans="1:12">
      <c r="A11" s="53"/>
      <c r="B11" s="53"/>
      <c r="C11" s="53"/>
      <c r="D11" s="53"/>
      <c r="E11" s="53"/>
      <c r="F11" s="53"/>
      <c r="G11" s="53"/>
      <c r="H11" s="53"/>
      <c r="I11" s="53"/>
      <c r="J11" s="53"/>
      <c r="K11" s="53"/>
      <c r="L11" s="53"/>
    </row>
    <row r="12" spans="1:12">
      <c r="A12" s="53"/>
      <c r="B12" s="53"/>
      <c r="C12" s="53"/>
      <c r="D12" s="53"/>
      <c r="E12" s="53"/>
      <c r="F12" s="53"/>
      <c r="G12" s="53"/>
      <c r="H12" s="53"/>
      <c r="I12" s="53"/>
      <c r="J12" s="53"/>
      <c r="K12" s="53"/>
      <c r="L12" s="53"/>
    </row>
    <row r="13" spans="1:12">
      <c r="A13" s="53"/>
      <c r="B13" s="53"/>
      <c r="C13" s="53"/>
      <c r="D13" s="53"/>
      <c r="E13" s="53"/>
      <c r="F13" s="53"/>
      <c r="G13" s="53"/>
      <c r="H13" s="53"/>
      <c r="I13" s="53"/>
      <c r="J13" s="53"/>
      <c r="K13" s="53"/>
      <c r="L13" s="53"/>
    </row>
    <row r="14" spans="1:12">
      <c r="A14" s="53"/>
      <c r="B14" s="53"/>
      <c r="C14" s="53"/>
      <c r="D14" s="53"/>
      <c r="E14" s="53"/>
      <c r="F14" s="53"/>
      <c r="G14" s="53"/>
      <c r="H14" s="53"/>
      <c r="I14" s="53"/>
      <c r="J14" s="53"/>
      <c r="K14" s="53"/>
      <c r="L14" s="53"/>
    </row>
    <row r="15" spans="1:12">
      <c r="A15" s="53"/>
      <c r="B15" s="53"/>
      <c r="C15" s="53"/>
      <c r="D15" s="53"/>
      <c r="E15" s="53"/>
      <c r="F15" s="53"/>
      <c r="G15" s="53"/>
      <c r="H15" s="53"/>
      <c r="I15" s="53"/>
      <c r="J15" s="53"/>
      <c r="K15" s="53"/>
      <c r="L15" s="53"/>
    </row>
  </sheetData>
  <mergeCells count="5">
    <mergeCell ref="A1:L2"/>
    <mergeCell ref="A5:L5"/>
    <mergeCell ref="A6:L15"/>
    <mergeCell ref="A3:G3"/>
    <mergeCell ref="H3:L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1"/>
  <sheetViews>
    <sheetView workbookViewId="0">
      <selection activeCell="A3" sqref="A3:E3"/>
    </sheetView>
  </sheetViews>
  <sheetFormatPr defaultRowHeight="13.8"/>
  <cols>
    <col min="1" max="5" width="26" customWidth="1"/>
  </cols>
  <sheetData>
    <row r="1" spans="1:5" ht="33.6" customHeight="1">
      <c r="A1" s="55" t="s">
        <v>58</v>
      </c>
      <c r="B1" s="55"/>
      <c r="C1" s="55"/>
      <c r="D1" s="55"/>
      <c r="E1" s="55"/>
    </row>
    <row r="2" spans="1:5" ht="33.6" customHeight="1">
      <c r="A2" s="55"/>
      <c r="B2" s="55"/>
      <c r="C2" s="55"/>
      <c r="D2" s="55"/>
      <c r="E2" s="55"/>
    </row>
    <row r="3" spans="1:5" ht="21">
      <c r="A3" s="51" t="s">
        <v>61</v>
      </c>
      <c r="B3" s="51"/>
      <c r="C3" s="51"/>
      <c r="D3" s="51"/>
      <c r="E3" s="51"/>
    </row>
    <row r="5" spans="1:5">
      <c r="A5" s="4" t="s">
        <v>62</v>
      </c>
      <c r="B5" s="4" t="s">
        <v>9</v>
      </c>
      <c r="C5" s="4" t="s">
        <v>14</v>
      </c>
      <c r="D5" s="4" t="s">
        <v>19</v>
      </c>
      <c r="E5" s="4" t="s">
        <v>24</v>
      </c>
    </row>
    <row r="6" spans="1:5">
      <c r="A6" t="s">
        <v>63</v>
      </c>
      <c r="B6" s="6">
        <v>0.1</v>
      </c>
      <c r="C6" s="6">
        <v>0.25</v>
      </c>
      <c r="D6" s="6">
        <v>0.4</v>
      </c>
      <c r="E6" s="8">
        <v>0.25</v>
      </c>
    </row>
    <row r="7" spans="1:5">
      <c r="A7" t="s">
        <v>64</v>
      </c>
      <c r="B7" s="6">
        <v>0.1</v>
      </c>
      <c r="C7" s="6">
        <v>0.3</v>
      </c>
      <c r="D7" s="6">
        <v>0.5</v>
      </c>
      <c r="E7" s="8">
        <v>0.3</v>
      </c>
    </row>
    <row r="8" spans="1:5">
      <c r="A8" t="s">
        <v>65</v>
      </c>
      <c r="B8" s="6">
        <v>0.05</v>
      </c>
      <c r="C8" s="6">
        <v>0.2</v>
      </c>
      <c r="D8" s="6">
        <v>0.4</v>
      </c>
      <c r="E8" s="8">
        <v>0.2</v>
      </c>
    </row>
    <row r="9" spans="1:5">
      <c r="A9" t="s">
        <v>66</v>
      </c>
      <c r="B9" s="6">
        <v>0.1</v>
      </c>
      <c r="C9" s="6">
        <v>0.3</v>
      </c>
      <c r="D9" s="6">
        <v>0.5</v>
      </c>
      <c r="E9" s="8">
        <v>0.3</v>
      </c>
    </row>
    <row r="10" spans="1:5">
      <c r="A10" t="s">
        <v>67</v>
      </c>
      <c r="B10" s="6">
        <v>0.15</v>
      </c>
      <c r="C10" s="6">
        <v>0.35</v>
      </c>
      <c r="D10" s="6">
        <v>0.6</v>
      </c>
      <c r="E10" s="8">
        <v>0.35</v>
      </c>
    </row>
    <row r="11" spans="1:5">
      <c r="A11" t="s">
        <v>68</v>
      </c>
      <c r="B11" s="6">
        <v>0.1</v>
      </c>
      <c r="C11" s="6">
        <v>0.3</v>
      </c>
      <c r="D11" s="6">
        <v>0.5</v>
      </c>
      <c r="E11" s="8">
        <v>0.3</v>
      </c>
    </row>
  </sheetData>
  <mergeCells count="2">
    <mergeCell ref="A1:E2"/>
    <mergeCell ref="A3:E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9"/>
  <sheetViews>
    <sheetView zoomScale="61" zoomScaleNormal="61" workbookViewId="0">
      <selection activeCell="A3" sqref="A3:J3"/>
    </sheetView>
  </sheetViews>
  <sheetFormatPr defaultRowHeight="13.8"/>
  <cols>
    <col min="1" max="1" width="36" bestFit="1" customWidth="1"/>
    <col min="2" max="2" width="38.09765625" bestFit="1" customWidth="1"/>
    <col min="3" max="3" width="34.3984375" bestFit="1" customWidth="1"/>
    <col min="4" max="4" width="18" customWidth="1"/>
    <col min="5" max="5" width="28.3984375" bestFit="1" customWidth="1"/>
    <col min="6" max="6" width="53.19921875" bestFit="1" customWidth="1"/>
    <col min="7" max="7" width="44.69921875" bestFit="1" customWidth="1"/>
    <col min="8" max="8" width="28.69921875" bestFit="1" customWidth="1"/>
    <col min="9" max="10" width="31.69921875" bestFit="1" customWidth="1"/>
  </cols>
  <sheetData>
    <row r="1" spans="1:10" ht="33.6" customHeight="1">
      <c r="A1" s="57" t="s">
        <v>69</v>
      </c>
      <c r="B1" s="57"/>
      <c r="C1" s="57"/>
      <c r="D1" s="57"/>
      <c r="E1" s="57"/>
      <c r="F1" s="57"/>
      <c r="G1" s="57"/>
      <c r="H1" s="57"/>
      <c r="I1" s="57"/>
      <c r="J1" s="57"/>
    </row>
    <row r="2" spans="1:10" ht="33.6" customHeight="1">
      <c r="A2" s="57"/>
      <c r="B2" s="57"/>
      <c r="C2" s="57"/>
      <c r="D2" s="57"/>
      <c r="E2" s="57"/>
      <c r="F2" s="57"/>
      <c r="G2" s="57"/>
      <c r="H2" s="57"/>
      <c r="I2" s="57"/>
      <c r="J2" s="57"/>
    </row>
    <row r="3" spans="1:10" ht="21">
      <c r="A3" s="51" t="s">
        <v>70</v>
      </c>
      <c r="B3" s="51"/>
      <c r="C3" s="51"/>
      <c r="D3" s="51"/>
      <c r="E3" s="51"/>
      <c r="F3" s="51"/>
      <c r="G3" s="51"/>
      <c r="H3" s="51"/>
      <c r="I3" s="51"/>
      <c r="J3" s="51"/>
    </row>
    <row r="5" spans="1:10" ht="14.4" thickBot="1">
      <c r="A5" s="58" t="s">
        <v>71</v>
      </c>
      <c r="B5" s="58"/>
      <c r="C5" s="58"/>
      <c r="D5" s="58" t="s">
        <v>72</v>
      </c>
      <c r="E5" s="58"/>
      <c r="F5" s="58"/>
      <c r="G5" s="58"/>
      <c r="H5" s="58" t="s">
        <v>73</v>
      </c>
      <c r="I5" s="58"/>
      <c r="J5" s="58"/>
    </row>
    <row r="6" spans="1:10">
      <c r="A6" s="27" t="s">
        <v>0</v>
      </c>
      <c r="B6" s="28" t="s">
        <v>6</v>
      </c>
      <c r="C6" s="29"/>
      <c r="D6" s="36" t="s">
        <v>74</v>
      </c>
      <c r="E6" s="37" t="s">
        <v>75</v>
      </c>
      <c r="F6" s="37" t="s">
        <v>76</v>
      </c>
      <c r="G6" s="38" t="s">
        <v>77</v>
      </c>
      <c r="H6" s="36" t="s">
        <v>75</v>
      </c>
      <c r="I6" s="37" t="s">
        <v>78</v>
      </c>
      <c r="J6" s="38" t="s">
        <v>77</v>
      </c>
    </row>
    <row r="7" spans="1:10">
      <c r="A7" s="30" t="s">
        <v>79</v>
      </c>
      <c r="B7" s="9" t="s">
        <v>24</v>
      </c>
      <c r="C7" s="31"/>
      <c r="D7" s="32" t="s">
        <v>80</v>
      </c>
      <c r="E7" s="12">
        <v>0.02</v>
      </c>
      <c r="F7" s="1" t="s">
        <v>81</v>
      </c>
      <c r="G7" s="31"/>
      <c r="H7" s="39" t="s">
        <v>82</v>
      </c>
      <c r="I7" s="26">
        <v>8</v>
      </c>
      <c r="J7" s="40"/>
    </row>
    <row r="8" spans="1:10">
      <c r="A8" s="30" t="s">
        <v>1</v>
      </c>
      <c r="B8" s="9" t="s">
        <v>7</v>
      </c>
      <c r="C8" s="31"/>
      <c r="D8" s="32" t="s">
        <v>83</v>
      </c>
      <c r="E8" s="12">
        <v>0.01</v>
      </c>
      <c r="F8" s="1" t="s">
        <v>84</v>
      </c>
      <c r="G8" s="31"/>
      <c r="H8" s="32" t="s">
        <v>85</v>
      </c>
      <c r="I8" s="13">
        <v>1500</v>
      </c>
      <c r="J8" s="31"/>
    </row>
    <row r="9" spans="1:10">
      <c r="A9" s="30" t="s">
        <v>2</v>
      </c>
      <c r="B9" s="9" t="s">
        <v>8</v>
      </c>
      <c r="C9" s="31" t="s">
        <v>86</v>
      </c>
      <c r="D9" s="32" t="s">
        <v>87</v>
      </c>
      <c r="E9" s="11">
        <v>0.5</v>
      </c>
      <c r="F9" s="1" t="s">
        <v>88</v>
      </c>
      <c r="G9" s="31"/>
      <c r="H9" s="32" t="s">
        <v>89</v>
      </c>
      <c r="I9" s="13">
        <v>30000</v>
      </c>
      <c r="J9" s="31"/>
    </row>
    <row r="10" spans="1:10">
      <c r="A10" s="30" t="s">
        <v>90</v>
      </c>
      <c r="B10" s="10">
        <v>5000000</v>
      </c>
      <c r="C10" s="31" t="s">
        <v>91</v>
      </c>
      <c r="D10" s="32" t="s">
        <v>92</v>
      </c>
      <c r="E10" s="9">
        <v>100</v>
      </c>
      <c r="F10" s="1" t="s">
        <v>93</v>
      </c>
      <c r="G10" s="31"/>
      <c r="H10" s="32" t="s">
        <v>94</v>
      </c>
      <c r="I10" s="13">
        <v>2000</v>
      </c>
      <c r="J10" s="31"/>
    </row>
    <row r="11" spans="1:10">
      <c r="A11" s="30" t="s">
        <v>95</v>
      </c>
      <c r="B11" s="11">
        <v>2.5</v>
      </c>
      <c r="C11" s="31" t="s">
        <v>96</v>
      </c>
      <c r="D11" s="32" t="s">
        <v>97</v>
      </c>
      <c r="E11" s="13">
        <v>1200</v>
      </c>
      <c r="F11" s="1"/>
      <c r="G11" s="31"/>
      <c r="H11" s="32" t="s">
        <v>98</v>
      </c>
      <c r="I11" s="13">
        <v>1000</v>
      </c>
      <c r="J11" s="31"/>
    </row>
    <row r="12" spans="1:10">
      <c r="A12" s="30" t="s">
        <v>99</v>
      </c>
      <c r="B12" s="11">
        <v>1.5</v>
      </c>
      <c r="C12" s="31" t="s">
        <v>100</v>
      </c>
      <c r="D12" s="32" t="s">
        <v>101</v>
      </c>
      <c r="E12" s="9">
        <v>480</v>
      </c>
      <c r="F12" s="1" t="s">
        <v>102</v>
      </c>
      <c r="G12" s="31"/>
      <c r="H12" s="32" t="s">
        <v>103</v>
      </c>
      <c r="I12" s="13">
        <v>3000</v>
      </c>
      <c r="J12" s="31"/>
    </row>
    <row r="13" spans="1:10">
      <c r="A13" s="30" t="s">
        <v>104</v>
      </c>
      <c r="B13" s="9">
        <v>250</v>
      </c>
      <c r="C13" s="31"/>
      <c r="D13" s="32" t="s">
        <v>105</v>
      </c>
      <c r="E13" s="14">
        <v>45</v>
      </c>
      <c r="F13" s="1"/>
      <c r="G13" s="31"/>
      <c r="H13" s="32" t="s">
        <v>106</v>
      </c>
      <c r="I13" s="13">
        <v>1500</v>
      </c>
      <c r="J13" s="31"/>
    </row>
    <row r="14" spans="1:10">
      <c r="A14" s="30" t="s">
        <v>107</v>
      </c>
      <c r="B14" s="9">
        <v>3</v>
      </c>
      <c r="C14" s="31"/>
      <c r="D14" s="32" t="s">
        <v>108</v>
      </c>
      <c r="E14" s="9">
        <v>20</v>
      </c>
      <c r="F14" s="1" t="s">
        <v>109</v>
      </c>
      <c r="G14" s="31"/>
      <c r="H14" s="32" t="s">
        <v>110</v>
      </c>
      <c r="I14" s="13">
        <v>0</v>
      </c>
      <c r="J14" s="31"/>
    </row>
    <row r="15" spans="1:10">
      <c r="A15" s="30" t="s">
        <v>3</v>
      </c>
      <c r="B15" s="9" t="s">
        <v>14</v>
      </c>
      <c r="C15" s="31"/>
      <c r="D15" s="32" t="s">
        <v>111</v>
      </c>
      <c r="E15" s="13">
        <v>500</v>
      </c>
      <c r="F15" s="1"/>
      <c r="G15" s="31"/>
      <c r="H15" s="32" t="s">
        <v>112</v>
      </c>
      <c r="I15" s="17">
        <f>SUM(I9:I14)</f>
        <v>37500</v>
      </c>
      <c r="J15" s="31"/>
    </row>
    <row r="16" spans="1:10">
      <c r="A16" s="30" t="s">
        <v>113</v>
      </c>
      <c r="B16" s="9" t="s">
        <v>114</v>
      </c>
      <c r="C16" s="31"/>
      <c r="D16" s="32"/>
      <c r="E16" s="1"/>
      <c r="F16" s="1"/>
      <c r="G16" s="31"/>
      <c r="H16" s="32"/>
      <c r="I16" s="1"/>
      <c r="J16" s="31"/>
    </row>
    <row r="17" spans="1:10">
      <c r="A17" s="32"/>
      <c r="B17" s="1"/>
      <c r="C17" s="31"/>
      <c r="D17" s="32"/>
      <c r="E17" s="1"/>
      <c r="F17" s="1"/>
      <c r="G17" s="31"/>
      <c r="H17" s="32" t="s">
        <v>115</v>
      </c>
      <c r="I17" s="1" t="s">
        <v>116</v>
      </c>
      <c r="J17" s="31"/>
    </row>
    <row r="18" spans="1:10">
      <c r="A18" s="32"/>
      <c r="B18" s="1"/>
      <c r="C18" s="31"/>
      <c r="D18" s="32"/>
      <c r="E18" s="1"/>
      <c r="F18" s="1"/>
      <c r="G18" s="31"/>
      <c r="H18" s="32"/>
      <c r="I18" s="1"/>
      <c r="J18" s="31"/>
    </row>
    <row r="19" spans="1:10" ht="14.4" thickBot="1">
      <c r="A19" s="33"/>
      <c r="B19" s="34"/>
      <c r="C19" s="35"/>
      <c r="D19" s="33"/>
      <c r="E19" s="34"/>
      <c r="F19" s="34"/>
      <c r="G19" s="35"/>
      <c r="H19" s="33"/>
      <c r="I19" s="34"/>
      <c r="J19" s="35"/>
    </row>
    <row r="20" spans="1:10">
      <c r="A20" s="59" t="s">
        <v>117</v>
      </c>
      <c r="B20" s="59"/>
      <c r="C20" s="59"/>
      <c r="D20" s="59"/>
      <c r="E20" s="59"/>
      <c r="F20" s="59"/>
      <c r="G20" s="59"/>
      <c r="H20" s="59"/>
      <c r="I20" s="52"/>
      <c r="J20" s="52"/>
    </row>
    <row r="21" spans="1:10" ht="28.2" thickBot="1">
      <c r="A21" s="4" t="s">
        <v>74</v>
      </c>
      <c r="B21" s="4" t="s">
        <v>118</v>
      </c>
      <c r="C21" s="4" t="s">
        <v>119</v>
      </c>
      <c r="D21" s="4" t="s">
        <v>120</v>
      </c>
      <c r="E21" s="4" t="s">
        <v>121</v>
      </c>
      <c r="F21" s="41" t="s">
        <v>122</v>
      </c>
      <c r="G21" s="58" t="s">
        <v>123</v>
      </c>
      <c r="H21" s="58"/>
      <c r="I21" s="58"/>
      <c r="J21" s="58"/>
    </row>
    <row r="22" spans="1:10">
      <c r="A22" s="42" t="s">
        <v>124</v>
      </c>
      <c r="B22" s="45">
        <f>B10*E7*B12</f>
        <v>150000</v>
      </c>
      <c r="C22" s="46">
        <f>INDEX(Assumptions!$B$6:$E$6,1,MATCH($B$15,Assumptions!$B$5:$E$5,0))</f>
        <v>0.25</v>
      </c>
      <c r="D22" s="45">
        <f t="shared" ref="D22:D27" si="0">B22*C22</f>
        <v>37500</v>
      </c>
      <c r="E22" s="45">
        <f t="shared" ref="E22:E27" si="1">B22-D22</f>
        <v>112500</v>
      </c>
      <c r="F22" s="29" t="s">
        <v>125</v>
      </c>
      <c r="G22" s="42" t="s">
        <v>126</v>
      </c>
      <c r="H22" s="43">
        <f>B10*B11</f>
        <v>12500000</v>
      </c>
      <c r="I22" s="44"/>
      <c r="J22" s="29"/>
    </row>
    <row r="23" spans="1:10">
      <c r="A23" s="32" t="s">
        <v>127</v>
      </c>
      <c r="B23" s="19">
        <f>B10*E8*E9</f>
        <v>25000</v>
      </c>
      <c r="C23" s="7">
        <f>INDEX(Assumptions!$B$7:$E$7,1,MATCH($B$15,Assumptions!$B$5:$E$5,0))</f>
        <v>0.3</v>
      </c>
      <c r="D23" s="19">
        <f t="shared" si="0"/>
        <v>7500</v>
      </c>
      <c r="E23" s="19">
        <f t="shared" si="1"/>
        <v>17500</v>
      </c>
      <c r="F23" s="31" t="s">
        <v>128</v>
      </c>
      <c r="G23" s="32" t="s">
        <v>129</v>
      </c>
      <c r="H23" s="17">
        <f>B28</f>
        <v>338600</v>
      </c>
      <c r="I23" s="1"/>
      <c r="J23" s="31"/>
    </row>
    <row r="24" spans="1:10">
      <c r="A24" s="32" t="s">
        <v>130</v>
      </c>
      <c r="B24" s="19">
        <f>E10*E11</f>
        <v>120000</v>
      </c>
      <c r="C24" s="7">
        <f>INDEX(Assumptions!$B$8:$E$8,1,MATCH($B$15,Assumptions!$B$5:$E$5,0))</f>
        <v>0.2</v>
      </c>
      <c r="D24" s="19">
        <f t="shared" si="0"/>
        <v>24000</v>
      </c>
      <c r="E24" s="19">
        <f t="shared" si="1"/>
        <v>96000</v>
      </c>
      <c r="F24" s="31" t="s">
        <v>131</v>
      </c>
      <c r="G24" s="32" t="s">
        <v>132</v>
      </c>
      <c r="H24" s="17">
        <f>D28</f>
        <v>82580</v>
      </c>
      <c r="I24" s="1"/>
      <c r="J24" s="31"/>
    </row>
    <row r="25" spans="1:10">
      <c r="A25" s="32" t="s">
        <v>133</v>
      </c>
      <c r="B25" s="19">
        <f>E12*E13</f>
        <v>21600</v>
      </c>
      <c r="C25" s="7">
        <f>INDEX(Assumptions!$B$9:$E$9,1,MATCH($B$15,Assumptions!$B$5:$E$5,0))</f>
        <v>0.3</v>
      </c>
      <c r="D25" s="19">
        <f t="shared" si="0"/>
        <v>6480</v>
      </c>
      <c r="E25" s="19">
        <f t="shared" si="1"/>
        <v>15120</v>
      </c>
      <c r="F25" s="31" t="s">
        <v>134</v>
      </c>
      <c r="G25" s="32" t="s">
        <v>135</v>
      </c>
      <c r="H25" s="17">
        <f>H24/12</f>
        <v>6881.666666666667</v>
      </c>
      <c r="I25" s="1"/>
      <c r="J25" s="31"/>
    </row>
    <row r="26" spans="1:10">
      <c r="A26" s="32" t="s">
        <v>136</v>
      </c>
      <c r="B26" s="19">
        <f>E14*E15</f>
        <v>10000</v>
      </c>
      <c r="C26" s="7">
        <f>INDEX(Assumptions!$B$10:$E$10,1,MATCH($B$15,Assumptions!$B$5:$E$5,0))</f>
        <v>0.35</v>
      </c>
      <c r="D26" s="19">
        <f t="shared" si="0"/>
        <v>3500</v>
      </c>
      <c r="E26" s="19">
        <f t="shared" si="1"/>
        <v>6500</v>
      </c>
      <c r="F26" s="31" t="s">
        <v>137</v>
      </c>
      <c r="G26" s="32" t="s">
        <v>112</v>
      </c>
      <c r="H26" s="17">
        <f>I15</f>
        <v>37500</v>
      </c>
      <c r="I26" s="1"/>
      <c r="J26" s="31"/>
    </row>
    <row r="27" spans="1:10">
      <c r="A27" s="32" t="s">
        <v>138</v>
      </c>
      <c r="B27" s="19">
        <f>I7*I8</f>
        <v>12000</v>
      </c>
      <c r="C27" s="7">
        <f>INDEX(Assumptions!$B$11:$E$11,1,MATCH($B$15,Assumptions!$B$5:$E$5,0))</f>
        <v>0.3</v>
      </c>
      <c r="D27" s="19">
        <f t="shared" si="0"/>
        <v>3600</v>
      </c>
      <c r="E27" s="19">
        <f t="shared" si="1"/>
        <v>8400</v>
      </c>
      <c r="F27" s="31" t="s">
        <v>139</v>
      </c>
      <c r="G27" s="32" t="s">
        <v>140</v>
      </c>
      <c r="H27" s="21">
        <f>IFERROR(H26/H24*12,0)</f>
        <v>5.4492613223540811</v>
      </c>
      <c r="I27" s="1"/>
      <c r="J27" s="31"/>
    </row>
    <row r="28" spans="1:10">
      <c r="A28" s="32" t="s">
        <v>141</v>
      </c>
      <c r="B28" s="19">
        <f>SUM(B22:B27)</f>
        <v>338600</v>
      </c>
      <c r="C28" s="1"/>
      <c r="D28" s="19">
        <f>SUM(D22:D27)</f>
        <v>82580</v>
      </c>
      <c r="E28" s="19">
        <f>SUM(E22:E27)</f>
        <v>256020</v>
      </c>
      <c r="F28" s="31"/>
      <c r="G28" s="32" t="s">
        <v>142</v>
      </c>
      <c r="H28" s="23">
        <f>IFERROR((H24-H26)/H26,0)</f>
        <v>1.2021333333333333</v>
      </c>
      <c r="I28" s="1"/>
      <c r="J28" s="31"/>
    </row>
    <row r="29" spans="1:10">
      <c r="A29" s="32"/>
      <c r="B29" s="1"/>
      <c r="C29" s="1"/>
      <c r="D29" s="1"/>
      <c r="E29" s="1"/>
      <c r="F29" s="31"/>
      <c r="G29" s="32" t="s">
        <v>143</v>
      </c>
      <c r="H29" s="17">
        <f>(H24*3)-H26</f>
        <v>210240</v>
      </c>
      <c r="I29" s="1"/>
      <c r="J29" s="31"/>
    </row>
    <row r="30" spans="1:10">
      <c r="A30" s="32"/>
      <c r="B30" s="1"/>
      <c r="C30" s="1"/>
      <c r="D30" s="1"/>
      <c r="E30" s="1"/>
      <c r="F30" s="31"/>
      <c r="G30" s="32" t="s">
        <v>144</v>
      </c>
      <c r="H30" s="17">
        <f>(H24*5)-H26</f>
        <v>375400</v>
      </c>
      <c r="I30" s="1"/>
      <c r="J30" s="31"/>
    </row>
    <row r="31" spans="1:10" ht="14.4" thickBot="1">
      <c r="A31" s="33"/>
      <c r="B31" s="34"/>
      <c r="C31" s="34"/>
      <c r="D31" s="34"/>
      <c r="E31" s="34"/>
      <c r="F31" s="35"/>
      <c r="G31" s="33"/>
      <c r="H31" s="34"/>
      <c r="I31" s="34"/>
      <c r="J31" s="35"/>
    </row>
    <row r="32" spans="1:10">
      <c r="A32" s="52" t="s">
        <v>145</v>
      </c>
      <c r="B32" s="52"/>
      <c r="C32" s="52"/>
      <c r="D32" s="52"/>
      <c r="E32" s="52"/>
      <c r="F32" s="52"/>
      <c r="G32" s="52"/>
      <c r="H32" s="52"/>
      <c r="I32" s="52"/>
      <c r="J32" s="52"/>
    </row>
    <row r="33" spans="1:10">
      <c r="A33" s="53" t="str">
        <f>"Based on the information entered for "&amp;B6&amp;", implementing objective color measurement with the recommended HunterLab solution ("&amp;B7&amp;") is projected to reduce annual color-related manufacturing costs by approximately "&amp;TEXT(H24,"$#,##0")&amp;". The estimated investment of "&amp;TEXT(H26,"$#,##0")&amp;" is projected to achieve payback in approximately "&amp;TEXT(H27,"0.0")&amp;" months, with a first-year ROI of "&amp;TEXT(H28,"0%")&amp;". The business case includes savings from reduced scrap, rework, downtime, troubleshooting labor, customer complaints, and returns or rejected shipments. Production is modeled as "&amp;TEXT(B10,"#,##0")&amp;" "&amp;B9&amp;" per year, with a manufacturing cost of "&amp;TEXT(B12,"$0.00")&amp;" per "&amp;B9&amp;"."</f>
        <v>Based on the information entered for General Manufacturing, implementing objective color measurement with the recommended HunterLab solution (Custom) is projected to reduce annual color-related manufacturing costs by approximately $82,580. The estimated investment of $37,500 is projected to achieve payback in approximately 5.4 months, with a first-year ROI of 120%. The business case includes savings from reduced scrap, rework, downtime, troubleshooting labor, customer complaints, and returns or rejected shipments. Production is modeled as 5,000,000 pieces per year, with a manufacturing cost of $1.50 per pieces.</v>
      </c>
      <c r="B33" s="53"/>
      <c r="C33" s="53"/>
      <c r="D33" s="53"/>
      <c r="E33" s="53"/>
      <c r="F33" s="53"/>
      <c r="G33" s="53"/>
      <c r="H33" s="53"/>
      <c r="I33" s="53"/>
      <c r="J33" s="53"/>
    </row>
    <row r="34" spans="1:10">
      <c r="A34" s="53"/>
      <c r="B34" s="53"/>
      <c r="C34" s="53"/>
      <c r="D34" s="53"/>
      <c r="E34" s="53"/>
      <c r="F34" s="53"/>
      <c r="G34" s="53"/>
      <c r="H34" s="53"/>
      <c r="I34" s="53"/>
      <c r="J34" s="53"/>
    </row>
    <row r="35" spans="1:10">
      <c r="A35" s="53"/>
      <c r="B35" s="53"/>
      <c r="C35" s="53"/>
      <c r="D35" s="53"/>
      <c r="E35" s="53"/>
      <c r="F35" s="53"/>
      <c r="G35" s="53"/>
      <c r="H35" s="53"/>
      <c r="I35" s="53"/>
      <c r="J35" s="53"/>
    </row>
    <row r="36" spans="1:10">
      <c r="A36" s="53"/>
      <c r="B36" s="53"/>
      <c r="C36" s="53"/>
      <c r="D36" s="53"/>
      <c r="E36" s="53"/>
      <c r="F36" s="53"/>
      <c r="G36" s="53"/>
      <c r="H36" s="53"/>
      <c r="I36" s="53"/>
      <c r="J36" s="53"/>
    </row>
    <row r="37" spans="1:10">
      <c r="A37" s="53"/>
      <c r="B37" s="53"/>
      <c r="C37" s="53"/>
      <c r="D37" s="53"/>
      <c r="E37" s="53"/>
      <c r="F37" s="53"/>
      <c r="G37" s="53"/>
      <c r="H37" s="53"/>
      <c r="I37" s="53"/>
      <c r="J37" s="53"/>
    </row>
    <row r="38" spans="1:10">
      <c r="A38" s="53"/>
      <c r="B38" s="53"/>
      <c r="C38" s="53"/>
      <c r="D38" s="53"/>
      <c r="E38" s="53"/>
      <c r="F38" s="53"/>
      <c r="G38" s="53"/>
      <c r="H38" s="53"/>
      <c r="I38" s="53"/>
      <c r="J38" s="53"/>
    </row>
    <row r="39" spans="1:10">
      <c r="A39" s="53"/>
      <c r="B39" s="53"/>
      <c r="C39" s="53"/>
      <c r="D39" s="53"/>
      <c r="E39" s="53"/>
      <c r="F39" s="53"/>
      <c r="G39" s="53"/>
      <c r="H39" s="53"/>
      <c r="I39" s="53"/>
      <c r="J39" s="53"/>
    </row>
  </sheetData>
  <mergeCells count="11">
    <mergeCell ref="A20:H20"/>
    <mergeCell ref="G21:J21"/>
    <mergeCell ref="A32:J32"/>
    <mergeCell ref="A33:J39"/>
    <mergeCell ref="I20:J20"/>
    <mergeCell ref="A1:J2"/>
    <mergeCell ref="A5:C5"/>
    <mergeCell ref="D5:G5"/>
    <mergeCell ref="H5:J5"/>
    <mergeCell ref="A3:E3"/>
    <mergeCell ref="F3:J3"/>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xr:uid="{00000000-0002-0000-0300-000000000000}">
          <x14:formula1>
            <xm:f>Lists!$A$6:$A$16</xm:f>
          </x14:formula1>
          <xm:sqref>B6</xm:sqref>
        </x14:dataValidation>
        <x14:dataValidation type="list" xr:uid="{00000000-0002-0000-0300-000001000000}">
          <x14:formula1>
            <xm:f>Lists!$E$6:$E$13</xm:f>
          </x14:formula1>
          <xm:sqref>B7</xm:sqref>
        </x14:dataValidation>
        <x14:dataValidation type="list" xr:uid="{00000000-0002-0000-0300-000002000000}">
          <x14:formula1>
            <xm:f>Lists!$B$6:$B$10</xm:f>
          </x14:formula1>
          <xm:sqref>B8</xm:sqref>
        </x14:dataValidation>
        <x14:dataValidation type="list" xr:uid="{00000000-0002-0000-0300-000003000000}">
          <x14:formula1>
            <xm:f>Lists!$C$6:$C$21</xm:f>
          </x14:formula1>
          <xm:sqref>B9</xm:sqref>
        </x14:dataValidation>
        <x14:dataValidation type="list" xr:uid="{00000000-0002-0000-0300-000004000000}">
          <x14:formula1>
            <xm:f>Lists!$D$6:$D$9</xm:f>
          </x14:formula1>
          <xm:sqref>B15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
  <sheetViews>
    <sheetView workbookViewId="0">
      <selection activeCell="A3" sqref="A3:G3"/>
    </sheetView>
  </sheetViews>
  <sheetFormatPr defaultRowHeight="13.8"/>
  <cols>
    <col min="1" max="6" width="20" customWidth="1"/>
    <col min="7" max="7" width="27.296875" bestFit="1" customWidth="1"/>
  </cols>
  <sheetData>
    <row r="1" spans="1:7" ht="33.6" customHeight="1">
      <c r="A1" s="57" t="s">
        <v>56</v>
      </c>
      <c r="B1" s="57"/>
      <c r="C1" s="57"/>
      <c r="D1" s="57"/>
      <c r="E1" s="57"/>
      <c r="F1" s="57"/>
      <c r="G1" s="57"/>
    </row>
    <row r="2" spans="1:7" ht="33.6" customHeight="1">
      <c r="A2" s="57"/>
      <c r="B2" s="57"/>
      <c r="C2" s="57"/>
      <c r="D2" s="57"/>
      <c r="E2" s="57"/>
      <c r="F2" s="57"/>
      <c r="G2" s="57"/>
    </row>
    <row r="3" spans="1:7" ht="21">
      <c r="A3" s="51" t="s">
        <v>146</v>
      </c>
      <c r="B3" s="51"/>
      <c r="C3" s="51"/>
      <c r="D3" s="51"/>
      <c r="E3" s="51"/>
      <c r="F3" s="51"/>
      <c r="G3" s="51"/>
    </row>
    <row r="5" spans="1:7">
      <c r="A5" s="4" t="s">
        <v>147</v>
      </c>
      <c r="B5" s="4" t="s">
        <v>132</v>
      </c>
      <c r="C5" s="4" t="s">
        <v>148</v>
      </c>
      <c r="D5" s="4" t="s">
        <v>142</v>
      </c>
      <c r="E5" s="4" t="s">
        <v>149</v>
      </c>
      <c r="F5" s="4" t="s">
        <v>150</v>
      </c>
      <c r="G5" s="4" t="s">
        <v>77</v>
      </c>
    </row>
    <row r="6" spans="1:7">
      <c r="A6" t="s">
        <v>9</v>
      </c>
      <c r="B6" s="18">
        <f>SUM('General Manufacturing ROI'!B22*Assumptions!B6,'General Manufacturing ROI'!B23*Assumptions!B7,'General Manufacturing ROI'!B24*Assumptions!B8,'General Manufacturing ROI'!B25*Assumptions!B9,'General Manufacturing ROI'!B26*Assumptions!B10,'General Manufacturing ROI'!B27*Assumptions!B11)</f>
        <v>28360</v>
      </c>
      <c r="C6" s="24">
        <f>IFERROR('General Manufacturing ROI'!$H$26/B6*12,0)</f>
        <v>15.867418899858958</v>
      </c>
      <c r="D6" s="6">
        <f>IFERROR((B6-'General Manufacturing ROI'!$H$26)/'General Manufacturing ROI'!$H$26,0)</f>
        <v>-0.24373333333333333</v>
      </c>
      <c r="E6" s="18">
        <f>(B6*3)-'General Manufacturing ROI'!$H$26</f>
        <v>47580</v>
      </c>
      <c r="F6" s="18">
        <f>(B6*5)-'General Manufacturing ROI'!$H$26</f>
        <v>104300</v>
      </c>
      <c r="G6" t="s">
        <v>151</v>
      </c>
    </row>
    <row r="7" spans="1:7">
      <c r="A7" t="s">
        <v>14</v>
      </c>
      <c r="B7" s="18">
        <f>SUM('General Manufacturing ROI'!B22*Assumptions!C6,'General Manufacturing ROI'!B23*Assumptions!C7,'General Manufacturing ROI'!B24*Assumptions!C8,'General Manufacturing ROI'!B25*Assumptions!C9,'General Manufacturing ROI'!B26*Assumptions!C10,'General Manufacturing ROI'!B27*Assumptions!C11)</f>
        <v>82580</v>
      </c>
      <c r="C7" s="24">
        <f>IFERROR('General Manufacturing ROI'!$H$26/B7*12,0)</f>
        <v>5.4492613223540811</v>
      </c>
      <c r="D7" s="6">
        <f>IFERROR((B7-'General Manufacturing ROI'!$H$26)/'General Manufacturing ROI'!$H$26,0)</f>
        <v>1.2021333333333333</v>
      </c>
      <c r="E7" s="18">
        <f>(B7*3)-'General Manufacturing ROI'!$H$26</f>
        <v>210240</v>
      </c>
      <c r="F7" s="18">
        <f>(B7*5)-'General Manufacturing ROI'!$H$26</f>
        <v>375400</v>
      </c>
      <c r="G7" t="s">
        <v>152</v>
      </c>
    </row>
    <row r="8" spans="1:7">
      <c r="A8" t="s">
        <v>19</v>
      </c>
      <c r="B8" s="18">
        <f>SUM('General Manufacturing ROI'!B22*Assumptions!D6,'General Manufacturing ROI'!B23*Assumptions!D7,'General Manufacturing ROI'!B24*Assumptions!D8,'General Manufacturing ROI'!B25*Assumptions!D9,'General Manufacturing ROI'!B26*Assumptions!D10,'General Manufacturing ROI'!B27*Assumptions!D11)</f>
        <v>143300</v>
      </c>
      <c r="C8" s="24">
        <f>IFERROR('General Manufacturing ROI'!$H$26/B8*12,0)</f>
        <v>3.1402651779483604</v>
      </c>
      <c r="D8" s="6">
        <f>IFERROR((B8-'General Manufacturing ROI'!$H$26)/'General Manufacturing ROI'!$H$26,0)</f>
        <v>2.8213333333333335</v>
      </c>
      <c r="E8" s="18">
        <f>(B8*3)-'General Manufacturing ROI'!$H$26</f>
        <v>392400</v>
      </c>
      <c r="F8" s="18">
        <f>(B8*5)-'General Manufacturing ROI'!$H$26</f>
        <v>679000</v>
      </c>
      <c r="G8" t="s">
        <v>153</v>
      </c>
    </row>
    <row r="9" spans="1:7">
      <c r="A9" t="s">
        <v>24</v>
      </c>
      <c r="B9" s="18">
        <f>SUM('General Manufacturing ROI'!B22*Assumptions!E6,'General Manufacturing ROI'!B23*Assumptions!E7,'General Manufacturing ROI'!B24*Assumptions!E8,'General Manufacturing ROI'!B25*Assumptions!E9,'General Manufacturing ROI'!B26*Assumptions!E10,'General Manufacturing ROI'!B27*Assumptions!E11)</f>
        <v>82580</v>
      </c>
      <c r="C9" s="24">
        <f>IFERROR('General Manufacturing ROI'!$H$26/B9*12,0)</f>
        <v>5.4492613223540811</v>
      </c>
      <c r="D9" s="6">
        <f>IFERROR((B9-'General Manufacturing ROI'!$H$26)/'General Manufacturing ROI'!$H$26,0)</f>
        <v>1.2021333333333333</v>
      </c>
      <c r="E9" s="18">
        <f>(B9*3)-'General Manufacturing ROI'!$H$26</f>
        <v>210240</v>
      </c>
      <c r="F9" s="18">
        <f>(B9*5)-'General Manufacturing ROI'!$H$26</f>
        <v>375400</v>
      </c>
      <c r="G9" t="s">
        <v>154</v>
      </c>
    </row>
  </sheetData>
  <mergeCells count="3">
    <mergeCell ref="A1:G2"/>
    <mergeCell ref="A3:E3"/>
    <mergeCell ref="F3:G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9"/>
  <sheetViews>
    <sheetView zoomScale="91" zoomScaleNormal="91" workbookViewId="0">
      <selection activeCell="A3" sqref="A3:L3"/>
    </sheetView>
  </sheetViews>
  <sheetFormatPr defaultRowHeight="13.8"/>
  <cols>
    <col min="1" max="6" width="18" customWidth="1"/>
    <col min="7" max="7" width="2" customWidth="1"/>
    <col min="8" max="8" width="23.796875" bestFit="1" customWidth="1"/>
    <col min="9" max="12" width="18" customWidth="1"/>
  </cols>
  <sheetData>
    <row r="1" spans="1:12" ht="33.6" customHeight="1">
      <c r="A1" s="50" t="s">
        <v>49</v>
      </c>
      <c r="B1" s="50"/>
      <c r="C1" s="50"/>
      <c r="D1" s="50"/>
      <c r="E1" s="50"/>
      <c r="F1" s="50"/>
      <c r="G1" s="50"/>
      <c r="H1" s="50"/>
      <c r="I1" s="50"/>
      <c r="J1" s="50"/>
      <c r="K1" s="50"/>
      <c r="L1" s="50"/>
    </row>
    <row r="2" spans="1:12" ht="33.6" customHeight="1">
      <c r="A2" s="50"/>
      <c r="B2" s="50"/>
      <c r="C2" s="50"/>
      <c r="D2" s="50"/>
      <c r="E2" s="50"/>
      <c r="F2" s="50"/>
      <c r="G2" s="50"/>
      <c r="H2" s="50"/>
      <c r="I2" s="50"/>
      <c r="J2" s="50"/>
      <c r="K2" s="50"/>
      <c r="L2" s="50"/>
    </row>
    <row r="3" spans="1:12" ht="21">
      <c r="A3" s="51" t="s">
        <v>50</v>
      </c>
      <c r="B3" s="51"/>
      <c r="C3" s="51"/>
      <c r="D3" s="51"/>
      <c r="E3" s="51"/>
      <c r="F3" s="51"/>
      <c r="G3" s="51"/>
      <c r="H3" s="51"/>
      <c r="I3" s="51"/>
      <c r="J3" s="51"/>
      <c r="K3" s="51"/>
      <c r="L3" s="51"/>
    </row>
    <row r="5" spans="1:12" ht="17.399999999999999">
      <c r="A5" s="60" t="s">
        <v>54</v>
      </c>
      <c r="B5" s="60"/>
      <c r="C5" s="60"/>
      <c r="D5" s="60"/>
      <c r="E5" s="60"/>
      <c r="F5" s="60"/>
      <c r="G5" s="60"/>
      <c r="H5" s="60"/>
      <c r="I5" s="60"/>
      <c r="J5" s="60"/>
      <c r="K5" s="60"/>
      <c r="L5" s="60"/>
    </row>
    <row r="7" spans="1:12">
      <c r="A7" s="61" t="str">
        <f>"Annual Savings"&amp;CHAR(10)&amp;IFERROR(TEXT('General Manufacturing ROI'!$H$24,"$#,##0"),"Review inputs")</f>
        <v>Annual Savings
$82,580</v>
      </c>
      <c r="B7" s="61"/>
      <c r="C7" s="61"/>
      <c r="D7" s="61" t="str">
        <f>"Payback"&amp;CHAR(10)&amp;IFERROR(TEXT('General Manufacturing ROI'!$H$27,"0.0")&amp;" months","Review inputs")</f>
        <v>Payback
5.4 months</v>
      </c>
      <c r="E7" s="61"/>
      <c r="F7" s="61"/>
      <c r="G7" s="61" t="str">
        <f>"First-Year ROI"&amp;CHAR(10)&amp;IFERROR(TEXT('General Manufacturing ROI'!$H$28,"0%"),"Review inputs")</f>
        <v>First-Year ROI
120%</v>
      </c>
      <c r="H7" s="61"/>
      <c r="I7" s="61"/>
      <c r="J7" s="61" t="str">
        <f>"5-Year Benefit"&amp;CHAR(10)&amp;IFERROR(TEXT('General Manufacturing ROI'!$H$30,"$#,##0"),"Review inputs")</f>
        <v>5-Year Benefit
$375,400</v>
      </c>
      <c r="K7" s="61"/>
      <c r="L7" s="61"/>
    </row>
    <row r="8" spans="1:12">
      <c r="A8" s="61"/>
      <c r="B8" s="61"/>
      <c r="C8" s="61"/>
      <c r="D8" s="61"/>
      <c r="E8" s="61"/>
      <c r="F8" s="61"/>
      <c r="G8" s="61"/>
      <c r="H8" s="61"/>
      <c r="I8" s="61"/>
      <c r="J8" s="61"/>
      <c r="K8" s="61"/>
      <c r="L8" s="61"/>
    </row>
    <row r="9" spans="1:12">
      <c r="A9" s="61"/>
      <c r="B9" s="61"/>
      <c r="C9" s="61"/>
      <c r="D9" s="61"/>
      <c r="E9" s="61"/>
      <c r="F9" s="61"/>
      <c r="G9" s="61"/>
      <c r="H9" s="61"/>
      <c r="I9" s="61"/>
      <c r="J9" s="61"/>
      <c r="K9" s="61"/>
      <c r="L9" s="61"/>
    </row>
    <row r="10" spans="1:12">
      <c r="A10" s="61"/>
      <c r="B10" s="61"/>
      <c r="C10" s="61"/>
      <c r="D10" s="61"/>
      <c r="E10" s="61"/>
      <c r="F10" s="61"/>
      <c r="G10" s="61"/>
      <c r="H10" s="61"/>
      <c r="I10" s="61"/>
      <c r="J10" s="61"/>
      <c r="K10" s="61"/>
      <c r="L10" s="61"/>
    </row>
    <row r="12" spans="1:12" s="47" customFormat="1" ht="17.399999999999999">
      <c r="A12" s="62" t="s">
        <v>155</v>
      </c>
      <c r="B12" s="62"/>
      <c r="C12" s="62"/>
      <c r="D12" s="62"/>
      <c r="E12" s="62"/>
      <c r="F12" s="62"/>
      <c r="H12" s="60" t="s">
        <v>156</v>
      </c>
      <c r="I12" s="60"/>
      <c r="J12" s="60"/>
      <c r="K12" s="60"/>
      <c r="L12" s="60"/>
    </row>
    <row r="13" spans="1:12">
      <c r="A13" s="53" t="str">
        <f>IFERROR('General Manufacturing ROI'!$A$33,"Review inputs on the General Manufacturing ROI tab.")</f>
        <v>Based on the information entered for General Manufacturing, implementing objective color measurement with the recommended HunterLab solution (Custom) is projected to reduce annual color-related manufacturing costs by approximately $82,580. The estimated investment of $37,500 is projected to achieve payback in approximately 5.4 months, with a first-year ROI of 120%. The business case includes savings from reduced scrap, rework, downtime, troubleshooting labor, customer complaints, and returns or rejected shipments. Production is modeled as 5,000,000 pieces per year, with a manufacturing cost of $1.50 per pieces.</v>
      </c>
      <c r="B13" s="53"/>
      <c r="C13" s="53"/>
      <c r="D13" s="53"/>
      <c r="E13" s="53"/>
      <c r="F13" s="53"/>
      <c r="H13" t="s">
        <v>0</v>
      </c>
      <c r="I13" s="15" t="str">
        <f>'General Manufacturing ROI'!$B$6</f>
        <v>General Manufacturing</v>
      </c>
    </row>
    <row r="14" spans="1:12">
      <c r="A14" s="53"/>
      <c r="B14" s="53"/>
      <c r="C14" s="53"/>
      <c r="D14" s="53"/>
      <c r="E14" s="53"/>
      <c r="F14" s="53"/>
      <c r="H14" t="s">
        <v>157</v>
      </c>
      <c r="I14" s="15" t="str">
        <f>'General Manufacturing ROI'!$B$7</f>
        <v>Custom</v>
      </c>
    </row>
    <row r="15" spans="1:12">
      <c r="A15" s="53"/>
      <c r="B15" s="53"/>
      <c r="C15" s="53"/>
      <c r="D15" s="53"/>
      <c r="E15" s="53"/>
      <c r="F15" s="53"/>
      <c r="H15" t="s">
        <v>1</v>
      </c>
      <c r="I15" s="15" t="str">
        <f>'General Manufacturing ROI'!$B$8</f>
        <v>Pieces</v>
      </c>
    </row>
    <row r="16" spans="1:12">
      <c r="A16" s="53"/>
      <c r="B16" s="53"/>
      <c r="C16" s="53"/>
      <c r="D16" s="53"/>
      <c r="E16" s="53"/>
      <c r="F16" s="53"/>
      <c r="H16" t="s">
        <v>2</v>
      </c>
      <c r="I16" s="15" t="str">
        <f>'General Manufacturing ROI'!$B$9</f>
        <v>pieces</v>
      </c>
    </row>
    <row r="17" spans="1:9">
      <c r="A17" s="53"/>
      <c r="B17" s="53"/>
      <c r="C17" s="53"/>
      <c r="D17" s="53"/>
      <c r="E17" s="53"/>
      <c r="F17" s="53"/>
      <c r="H17" t="s">
        <v>90</v>
      </c>
      <c r="I17" s="25">
        <f>'General Manufacturing ROI'!$B$10</f>
        <v>5000000</v>
      </c>
    </row>
    <row r="18" spans="1:9">
      <c r="A18" s="53"/>
      <c r="B18" s="53"/>
      <c r="C18" s="53"/>
      <c r="D18" s="53"/>
      <c r="E18" s="53"/>
      <c r="F18" s="53"/>
      <c r="H18" t="s">
        <v>3</v>
      </c>
      <c r="I18" s="15" t="str">
        <f>'General Manufacturing ROI'!$B$15</f>
        <v>Expected</v>
      </c>
    </row>
    <row r="19" spans="1:9">
      <c r="A19" s="53"/>
      <c r="B19" s="53"/>
      <c r="C19" s="53"/>
      <c r="D19" s="53"/>
      <c r="E19" s="53"/>
      <c r="F19" s="53"/>
      <c r="H19" t="s">
        <v>112</v>
      </c>
      <c r="I19" s="16">
        <f>'General Manufacturing ROI'!$H$26</f>
        <v>37500</v>
      </c>
    </row>
    <row r="20" spans="1:9">
      <c r="A20" s="53"/>
      <c r="B20" s="53"/>
      <c r="C20" s="53"/>
      <c r="D20" s="53"/>
      <c r="E20" s="53"/>
      <c r="F20" s="53"/>
      <c r="H20" t="s">
        <v>158</v>
      </c>
      <c r="I20" s="16">
        <f>'General Manufacturing ROI'!$H$23</f>
        <v>338600</v>
      </c>
    </row>
    <row r="21" spans="1:9">
      <c r="A21" s="53"/>
      <c r="B21" s="53"/>
      <c r="C21" s="53"/>
      <c r="D21" s="53"/>
      <c r="E21" s="53"/>
      <c r="F21" s="53"/>
    </row>
    <row r="23" spans="1:9">
      <c r="A23" s="4" t="s">
        <v>74</v>
      </c>
      <c r="B23" s="4" t="s">
        <v>159</v>
      </c>
    </row>
    <row r="24" spans="1:9">
      <c r="A24" t="s">
        <v>124</v>
      </c>
      <c r="B24" s="18">
        <f>'General Manufacturing ROI'!$D$22</f>
        <v>37500</v>
      </c>
    </row>
    <row r="25" spans="1:9">
      <c r="A25" t="s">
        <v>127</v>
      </c>
      <c r="B25" s="18">
        <f>'General Manufacturing ROI'!$D$23</f>
        <v>7500</v>
      </c>
    </row>
    <row r="26" spans="1:9">
      <c r="A26" t="s">
        <v>130</v>
      </c>
      <c r="B26" s="18">
        <f>'General Manufacturing ROI'!$D$24</f>
        <v>24000</v>
      </c>
    </row>
    <row r="27" spans="1:9">
      <c r="A27" t="s">
        <v>160</v>
      </c>
      <c r="B27" s="18">
        <f>'General Manufacturing ROI'!$D$25</f>
        <v>6480</v>
      </c>
    </row>
    <row r="28" spans="1:9">
      <c r="A28" t="s">
        <v>161</v>
      </c>
      <c r="B28" s="18">
        <f>'General Manufacturing ROI'!$D$26</f>
        <v>3500</v>
      </c>
    </row>
    <row r="29" spans="1:9">
      <c r="A29" t="s">
        <v>138</v>
      </c>
      <c r="B29" s="18">
        <f>'General Manufacturing ROI'!$D$27</f>
        <v>3600</v>
      </c>
    </row>
  </sheetData>
  <mergeCells count="12">
    <mergeCell ref="A12:F12"/>
    <mergeCell ref="A13:F21"/>
    <mergeCell ref="H12:L12"/>
    <mergeCell ref="A3:E3"/>
    <mergeCell ref="F3:G3"/>
    <mergeCell ref="H3:L3"/>
    <mergeCell ref="A1:L2"/>
    <mergeCell ref="A5:L5"/>
    <mergeCell ref="A7:C10"/>
    <mergeCell ref="D7:F10"/>
    <mergeCell ref="G7:I10"/>
    <mergeCell ref="J7:L10"/>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0"/>
  <sheetViews>
    <sheetView workbookViewId="0">
      <selection activeCell="A3" sqref="A3:H3"/>
    </sheetView>
  </sheetViews>
  <sheetFormatPr defaultRowHeight="13.8"/>
  <cols>
    <col min="1" max="1" width="22.8984375" customWidth="1"/>
    <col min="2" max="8" width="18" customWidth="1"/>
  </cols>
  <sheetData>
    <row r="1" spans="1:8" ht="33.6" customHeight="1">
      <c r="A1" s="57" t="s">
        <v>162</v>
      </c>
      <c r="B1" s="57"/>
      <c r="C1" s="57"/>
      <c r="D1" s="57"/>
      <c r="E1" s="57"/>
      <c r="F1" s="57"/>
      <c r="G1" s="57"/>
      <c r="H1" s="57"/>
    </row>
    <row r="2" spans="1:8" ht="33.6" customHeight="1">
      <c r="A2" s="57"/>
      <c r="B2" s="57"/>
      <c r="C2" s="57"/>
      <c r="D2" s="57"/>
      <c r="E2" s="57"/>
      <c r="F2" s="57"/>
      <c r="G2" s="57"/>
      <c r="H2" s="57"/>
    </row>
    <row r="3" spans="1:8" ht="21">
      <c r="A3" s="51" t="s">
        <v>163</v>
      </c>
      <c r="B3" s="51"/>
      <c r="C3" s="51"/>
      <c r="D3" s="51"/>
      <c r="E3" s="51"/>
      <c r="F3" s="51"/>
      <c r="G3" s="51"/>
      <c r="H3" s="48"/>
    </row>
    <row r="5" spans="1:8" ht="17.399999999999999">
      <c r="A5" s="62" t="s">
        <v>155</v>
      </c>
      <c r="B5" s="62"/>
      <c r="C5" s="62"/>
      <c r="D5" s="62"/>
      <c r="E5" s="62"/>
      <c r="F5" s="62"/>
      <c r="G5" s="62"/>
      <c r="H5" s="62"/>
    </row>
    <row r="6" spans="1:8">
      <c r="A6" s="53" t="str">
        <f>IFERROR('General Manufacturing ROI'!$A$33,"Review inputs on the General Manufacturing ROI tab.")</f>
        <v>Based on the information entered for General Manufacturing, implementing objective color measurement with the recommended HunterLab solution (Custom) is projected to reduce annual color-related manufacturing costs by approximately $82,580. The estimated investment of $37,500 is projected to achieve payback in approximately 5.4 months, with a first-year ROI of 120%. The business case includes savings from reduced scrap, rework, downtime, troubleshooting labor, customer complaints, and returns or rejected shipments. Production is modeled as 5,000,000 pieces per year, with a manufacturing cost of $1.50 per pieces.</v>
      </c>
      <c r="B6" s="53"/>
      <c r="C6" s="53"/>
      <c r="D6" s="53"/>
      <c r="E6" s="53"/>
      <c r="F6" s="53"/>
      <c r="G6" s="53"/>
      <c r="H6" s="53"/>
    </row>
    <row r="7" spans="1:8">
      <c r="A7" s="53"/>
      <c r="B7" s="53"/>
      <c r="C7" s="53"/>
      <c r="D7" s="53"/>
      <c r="E7" s="53"/>
      <c r="F7" s="53"/>
      <c r="G7" s="53"/>
      <c r="H7" s="53"/>
    </row>
    <row r="8" spans="1:8">
      <c r="A8" s="53"/>
      <c r="B8" s="53"/>
      <c r="C8" s="53"/>
      <c r="D8" s="53"/>
      <c r="E8" s="53"/>
      <c r="F8" s="53"/>
      <c r="G8" s="53"/>
      <c r="H8" s="53"/>
    </row>
    <row r="9" spans="1:8">
      <c r="A9" s="53"/>
      <c r="B9" s="53"/>
      <c r="C9" s="53"/>
      <c r="D9" s="53"/>
      <c r="E9" s="53"/>
      <c r="F9" s="53"/>
      <c r="G9" s="53"/>
      <c r="H9" s="53"/>
    </row>
    <row r="10" spans="1:8">
      <c r="A10" s="53"/>
      <c r="B10" s="53"/>
      <c r="C10" s="53"/>
      <c r="D10" s="53"/>
      <c r="E10" s="53"/>
      <c r="F10" s="53"/>
      <c r="G10" s="53"/>
      <c r="H10" s="53"/>
    </row>
    <row r="11" spans="1:8" ht="17.399999999999999">
      <c r="A11" s="63" t="s">
        <v>164</v>
      </c>
      <c r="B11" s="63"/>
      <c r="C11" s="63"/>
      <c r="D11" s="63"/>
      <c r="E11" s="63"/>
      <c r="F11" s="63"/>
      <c r="G11" s="63"/>
      <c r="H11" s="63"/>
    </row>
    <row r="12" spans="1:8">
      <c r="A12" s="4" t="s">
        <v>165</v>
      </c>
      <c r="B12" s="4" t="s">
        <v>78</v>
      </c>
    </row>
    <row r="13" spans="1:8">
      <c r="A13" t="s">
        <v>132</v>
      </c>
      <c r="B13" s="16">
        <f>'General Manufacturing ROI'!$H$24</f>
        <v>82580</v>
      </c>
    </row>
    <row r="14" spans="1:8">
      <c r="A14" t="s">
        <v>135</v>
      </c>
      <c r="B14" s="16">
        <f>'General Manufacturing ROI'!$H$25</f>
        <v>6881.666666666667</v>
      </c>
    </row>
    <row r="15" spans="1:8">
      <c r="A15" t="s">
        <v>112</v>
      </c>
      <c r="B15" s="16">
        <f>'General Manufacturing ROI'!$H$26</f>
        <v>37500</v>
      </c>
    </row>
    <row r="16" spans="1:8">
      <c r="A16" t="s">
        <v>166</v>
      </c>
      <c r="B16" s="20">
        <f>'General Manufacturing ROI'!$H$27</f>
        <v>5.4492613223540811</v>
      </c>
    </row>
    <row r="17" spans="1:2">
      <c r="A17" t="s">
        <v>142</v>
      </c>
      <c r="B17" s="22">
        <f>'General Manufacturing ROI'!$H$28</f>
        <v>1.2021333333333333</v>
      </c>
    </row>
    <row r="18" spans="1:2">
      <c r="A18" t="s">
        <v>143</v>
      </c>
      <c r="B18" s="16">
        <f>'General Manufacturing ROI'!$H$29</f>
        <v>210240</v>
      </c>
    </row>
    <row r="19" spans="1:2">
      <c r="A19" t="s">
        <v>144</v>
      </c>
      <c r="B19" s="16">
        <f>'General Manufacturing ROI'!$H$30</f>
        <v>375400</v>
      </c>
    </row>
    <row r="20" spans="1:2">
      <c r="A20" t="s">
        <v>1</v>
      </c>
      <c r="B20" s="15" t="str">
        <f>'General Manufacturing ROI'!$B$8&amp;" / "&amp;'General Manufacturing ROI'!$B$9</f>
        <v>Pieces / pieces</v>
      </c>
    </row>
  </sheetData>
  <mergeCells count="6">
    <mergeCell ref="A1:H2"/>
    <mergeCell ref="A5:H5"/>
    <mergeCell ref="A6:H10"/>
    <mergeCell ref="A11:H11"/>
    <mergeCell ref="A3:E3"/>
    <mergeCell ref="F3:G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Lists</vt:lpstr>
      <vt:lpstr>Welcome</vt:lpstr>
      <vt:lpstr>How to Use</vt:lpstr>
      <vt:lpstr>Assumptions</vt:lpstr>
      <vt:lpstr>General Manufacturing ROI</vt:lpstr>
      <vt:lpstr>Sensitivity Analysis</vt:lpstr>
      <vt:lpstr>Executive Dashboard</vt:lpstr>
      <vt:lpstr>Executive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 Phillips</dc:creator>
  <cp:lastModifiedBy>Ken Phillips</cp:lastModifiedBy>
  <dcterms:created xsi:type="dcterms:W3CDTF">2026-06-30T21:13:49Z</dcterms:created>
  <dcterms:modified xsi:type="dcterms:W3CDTF">2026-06-30T21:26:55Z</dcterms:modified>
</cp:coreProperties>
</file>